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llT40\Desktop\MIRELA\2024. godina\REBALANS 2024\KONAČNO USVAJANJE REBALANSA (31.10.2024.)\"/>
    </mc:Choice>
  </mc:AlternateContent>
  <xr:revisionPtr revIDLastSave="0" documentId="8_{2D64BF8D-FE3B-49E9-B1F7-55191CE83897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SAŽETAK" sheetId="2" r:id="rId1"/>
    <sheet name=" Račun prihoda i rashoda" sheetId="3" r:id="rId2"/>
    <sheet name="Rashodi prema izvorima finan" sheetId="4" r:id="rId3"/>
    <sheet name="Rashodi prema funkcijskoj k " sheetId="5" r:id="rId4"/>
    <sheet name="Račun financiranja" sheetId="9" r:id="rId5"/>
    <sheet name="Račun financiranja prema izvori" sheetId="8" r:id="rId6"/>
    <sheet name="POSEBNI DIO" sheetId="7" r:id="rId7"/>
  </sheets>
  <definedNames>
    <definedName name="_xlnm.Print_Area" localSheetId="1">' Račun prihoda i rashoda'!$A$1:$F$32</definedName>
    <definedName name="_xlnm.Print_Area" localSheetId="6">'POSEBNI DIO'!$A$1:$G$46</definedName>
    <definedName name="_xlnm.Print_Area" localSheetId="4">'Račun financiranja'!$A$1:$F$9</definedName>
    <definedName name="_xlnm.Print_Area" localSheetId="3">'Rashodi prema funkcijskoj k '!$A$1:$D$7</definedName>
    <definedName name="_xlnm.Print_Area" localSheetId="2">'Rashodi prema izvorima finan'!$A$1:$D$17</definedName>
    <definedName name="_xlnm.Print_Area" localSheetId="0">SAŽETAK!$A$1:$H$26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E31" i="3"/>
  <c r="C13" i="4"/>
  <c r="C12" i="4" s="1"/>
  <c r="E27" i="3"/>
  <c r="F27" i="3" s="1"/>
  <c r="E11" i="3"/>
  <c r="G9" i="2"/>
  <c r="H9" i="2" s="1"/>
  <c r="E5" i="7"/>
  <c r="G43" i="7"/>
  <c r="E38" i="7"/>
  <c r="G33" i="7"/>
  <c r="G27" i="7" s="1"/>
  <c r="G28" i="7"/>
  <c r="G25" i="7"/>
  <c r="G22" i="7"/>
  <c r="G21" i="7"/>
  <c r="G12" i="7"/>
  <c r="E28" i="7"/>
  <c r="F28" i="7"/>
  <c r="G29" i="7"/>
  <c r="D17" i="4"/>
  <c r="D15" i="4"/>
  <c r="D13" i="4"/>
  <c r="D11" i="4"/>
  <c r="D9" i="4"/>
  <c r="D7" i="4"/>
  <c r="D12" i="4"/>
  <c r="B12" i="4"/>
  <c r="F32" i="3"/>
  <c r="F28" i="3"/>
  <c r="F29" i="3"/>
  <c r="G24" i="2"/>
  <c r="G23" i="2"/>
  <c r="H23" i="2" l="1"/>
  <c r="H22" i="2"/>
  <c r="G22" i="2"/>
  <c r="H13" i="2"/>
  <c r="H12" i="2"/>
  <c r="H10" i="2"/>
  <c r="F19" i="2"/>
  <c r="E35" i="7"/>
  <c r="E20" i="7" s="1"/>
  <c r="E12" i="7"/>
  <c r="B5" i="5"/>
  <c r="B5" i="4"/>
  <c r="D30" i="3"/>
  <c r="D25" i="3"/>
  <c r="D24" i="3" s="1"/>
  <c r="D17" i="3"/>
  <c r="D10" i="3"/>
  <c r="F42" i="7"/>
  <c r="F41" i="7" s="1"/>
  <c r="G42" i="7"/>
  <c r="G41" i="7" s="1"/>
  <c r="F38" i="7"/>
  <c r="F36" i="7"/>
  <c r="F33" i="7"/>
  <c r="F25" i="7"/>
  <c r="F22" i="7"/>
  <c r="G45" i="7"/>
  <c r="G44" i="7" s="1"/>
  <c r="F45" i="7"/>
  <c r="F44" i="7"/>
  <c r="G40" i="7"/>
  <c r="G39" i="7"/>
  <c r="G37" i="7"/>
  <c r="G36" i="7" s="1"/>
  <c r="G34" i="7"/>
  <c r="G31" i="7"/>
  <c r="G32" i="7"/>
  <c r="G30" i="7"/>
  <c r="G26" i="7"/>
  <c r="G24" i="7"/>
  <c r="G23" i="7"/>
  <c r="G19" i="7"/>
  <c r="G18" i="7" s="1"/>
  <c r="G17" i="7" s="1"/>
  <c r="G16" i="7" s="1"/>
  <c r="F18" i="7"/>
  <c r="F17" i="7" s="1"/>
  <c r="F16" i="7" s="1"/>
  <c r="G14" i="7"/>
  <c r="G13" i="7"/>
  <c r="G38" i="7" l="1"/>
  <c r="G35" i="7" s="1"/>
  <c r="G20" i="7" s="1"/>
  <c r="F27" i="7"/>
  <c r="D9" i="3"/>
  <c r="F21" i="7"/>
  <c r="F35" i="7"/>
  <c r="D7" i="5"/>
  <c r="C10" i="4"/>
  <c r="D10" i="4"/>
  <c r="C8" i="4"/>
  <c r="C6" i="4"/>
  <c r="D6" i="4"/>
  <c r="D16" i="4"/>
  <c r="C16" i="4"/>
  <c r="D8" i="4"/>
  <c r="E30" i="3"/>
  <c r="F31" i="3"/>
  <c r="F30" i="3" s="1"/>
  <c r="E25" i="3"/>
  <c r="F26" i="3"/>
  <c r="H24" i="2"/>
  <c r="E10" i="3"/>
  <c r="E17" i="3"/>
  <c r="F18" i="3"/>
  <c r="F17" i="3" s="1"/>
  <c r="F20" i="7" l="1"/>
  <c r="F11" i="3"/>
  <c r="F12" i="3"/>
  <c r="F13" i="3"/>
  <c r="F14" i="3"/>
  <c r="F15" i="3"/>
  <c r="F16" i="3"/>
  <c r="G11" i="2"/>
  <c r="G14" i="2"/>
  <c r="H14" i="2"/>
  <c r="H11" i="2" l="1"/>
  <c r="H15" i="2" s="1"/>
  <c r="G15" i="2"/>
  <c r="C14" i="4" l="1"/>
  <c r="C5" i="4" s="1"/>
  <c r="D14" i="4"/>
  <c r="D5" i="4" s="1"/>
  <c r="F23" i="3"/>
  <c r="E23" i="3"/>
  <c r="D23" i="3"/>
  <c r="H19" i="2"/>
  <c r="G19" i="2"/>
  <c r="F24" i="3" l="1"/>
  <c r="E24" i="3"/>
  <c r="D6" i="5"/>
  <c r="D5" i="5" s="1"/>
  <c r="C6" i="5"/>
  <c r="C5" i="5" s="1"/>
  <c r="F10" i="3"/>
  <c r="E9" i="3" l="1"/>
  <c r="F9" i="3" s="1"/>
  <c r="G15" i="7"/>
  <c r="G11" i="7" s="1"/>
  <c r="G10" i="7" s="1"/>
  <c r="G9" i="7" s="1"/>
  <c r="F12" i="7"/>
  <c r="F11" i="7" s="1"/>
  <c r="F10" i="7" s="1"/>
  <c r="F9" i="7" s="1"/>
  <c r="F8" i="7" l="1"/>
  <c r="F7" i="7" s="1"/>
  <c r="G8" i="7"/>
  <c r="F6" i="7" l="1"/>
  <c r="F5" i="7" s="1"/>
  <c r="G7" i="7"/>
  <c r="G6" i="7"/>
  <c r="G5" i="7" s="1"/>
</calcChain>
</file>

<file path=xl/sharedStrings.xml><?xml version="1.0" encoding="utf-8"?>
<sst xmlns="http://schemas.openxmlformats.org/spreadsheetml/2006/main" count="184" uniqueCount="108">
  <si>
    <t>I. OPĆI DIO</t>
  </si>
  <si>
    <t>PRIHODI UKUPNO</t>
  </si>
  <si>
    <t>RASHODI UKUPNO</t>
  </si>
  <si>
    <t>RAZLIKA - VIŠAK / MANJAK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</si>
  <si>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</si>
  <si>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</si>
  <si>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</si>
  <si>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</si>
  <si>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</si>
  <si>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</si>
  <si>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</si>
  <si>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>Razred</t>
  </si>
  <si>
    <t>Skupina</t>
  </si>
  <si>
    <t>Naziv prihoda</t>
  </si>
  <si>
    <t>Prihodi poslovanja</t>
  </si>
  <si>
    <t>Pomoći iz inozemstva i od subjekata unutar općeg proračuna</t>
  </si>
  <si>
    <t>Vlastiti prihodi</t>
  </si>
  <si>
    <t>Naziv rashoda</t>
  </si>
  <si>
    <t>Rashodi poslovanja</t>
  </si>
  <si>
    <t>Rashodi za zaposlene</t>
  </si>
  <si>
    <t>Materijalni rashodi</t>
  </si>
  <si>
    <t>Ostali prihodi za posebne namjene</t>
  </si>
  <si>
    <t>Rashodi za nabavu nefinancijske imovine</t>
  </si>
  <si>
    <t>EUR*</t>
  </si>
  <si>
    <t>Prihodi od imovine</t>
  </si>
  <si>
    <t>Prihodi od upravnih i administrativnih pristojbi, pristojbi po posebnim propisima i naknada</t>
  </si>
  <si>
    <t>Kazne, upravne mjere i ostali prihodi</t>
  </si>
  <si>
    <t>Prihodi od prodaje proizvoda i robe te pruženih usluga i prihodi od donacija te povrati po protestiranim jamstvima</t>
  </si>
  <si>
    <t>BROJČANA OZNAKA I NAZIV</t>
  </si>
  <si>
    <t>UKUPNI RASHODI</t>
  </si>
  <si>
    <t>3 Vlastiti prihodi</t>
  </si>
  <si>
    <t>31 Vlastiti prihodi</t>
  </si>
  <si>
    <t>43 Ostali prihodi za posebne namjene</t>
  </si>
  <si>
    <t>4 Prihodi za posebne namjene</t>
  </si>
  <si>
    <t>5 Pomoći</t>
  </si>
  <si>
    <t>52 Ostale pomoći i darovnice</t>
  </si>
  <si>
    <t>Ostale pomoći i darovnice</t>
  </si>
  <si>
    <t>Financijski rashodi</t>
  </si>
  <si>
    <t>Pomoći dane u inozemstvo i unutar općeg proračuna</t>
  </si>
  <si>
    <t>05 Zaštita okoliša</t>
  </si>
  <si>
    <t>054 Zaštita bioraznolikosti i krajolika</t>
  </si>
  <si>
    <t xml:space="preserve">Naziv </t>
  </si>
  <si>
    <t>Rashodi za nabavu proizvedene dugotrajne imovine</t>
  </si>
  <si>
    <t>Rashodi za dodatna ulaganja na nefinancijskoj imovini</t>
  </si>
  <si>
    <t>II. POSEBNI DIO</t>
  </si>
  <si>
    <t>Šifra</t>
  </si>
  <si>
    <t>PROGRAM  3401</t>
  </si>
  <si>
    <t>GLAVNI PROGRAM  34</t>
  </si>
  <si>
    <t>ZAŠTITA PRIRODE</t>
  </si>
  <si>
    <t>ZAŠTITA I OČUVANJE PRIRODE I OKOLIŠA</t>
  </si>
  <si>
    <t>Aktivnost A779047</t>
  </si>
  <si>
    <t>ADMINISTRACIJA I UPRAVLJANJE (IZ EVIDENCIJSKIH PRIHODA)</t>
  </si>
  <si>
    <t>NACIONALNI PARKOVI I PARKOVI PRIRODE</t>
  </si>
  <si>
    <t>Izvor financiranja   31</t>
  </si>
  <si>
    <t>Razred (rashod/izdatak)   3</t>
  </si>
  <si>
    <t>Skupina (rashod/izdatak) 31</t>
  </si>
  <si>
    <t>Skupina (rashod/izdatak) 32</t>
  </si>
  <si>
    <t>Skupina (rashod/izdatak) 34</t>
  </si>
  <si>
    <t>Razred (rashod/izdatak)   4</t>
  </si>
  <si>
    <t>Skupina (rashod/izdatak) 42</t>
  </si>
  <si>
    <t>Skupina (rashod/izdatak) 45</t>
  </si>
  <si>
    <t>Izvor financiranja   43</t>
  </si>
  <si>
    <t>Skupina (rashod/izdatak) 36</t>
  </si>
  <si>
    <t>Izvor financiranja   52</t>
  </si>
  <si>
    <t>UKUPNI PRIHODI</t>
  </si>
  <si>
    <t>A. SAŽETAK RAČUNA PRIHODA I RASHODA</t>
  </si>
  <si>
    <t>B. SAŽETAK RAČUNA FINANCIRANJA</t>
  </si>
  <si>
    <t>A1. PRIHODI POSLOVANJA I PRIHODI OD PRODAJE NEFINANCIJSKE IMOVINE</t>
  </si>
  <si>
    <t>A2. RASHODI POSLOVANJA I RASHODI ZA NABAVU NEFINANCIJSKE IMOVINE</t>
  </si>
  <si>
    <t>A3. RASHODI PREMA IZVORIMA FINANCIRANJA</t>
  </si>
  <si>
    <t>A4. RASHODI PREMA FUNKCIJSKOJ KLASIFIKACIJI</t>
  </si>
  <si>
    <t>Povećanje / smanjenje</t>
  </si>
  <si>
    <t>Donacije</t>
  </si>
  <si>
    <t>61 Donacije</t>
  </si>
  <si>
    <t>6 Donacije</t>
  </si>
  <si>
    <t>Izvor financiranja   61</t>
  </si>
  <si>
    <t>6 PRIHODI POSLOVANJA</t>
  </si>
  <si>
    <t>7 PRIHODI OD PRODAJE NEFINANCIJSKE IMOVINE</t>
  </si>
  <si>
    <t>3 RASHODI  POSLOVANJA</t>
  </si>
  <si>
    <t>4 RASHODI ZA NABAVU NEFINANCIJSKE IMOVINE</t>
  </si>
  <si>
    <t>Prihodi iz proračuna</t>
  </si>
  <si>
    <t>Prihodi od prodaje nefinancijske imovine</t>
  </si>
  <si>
    <t>Prihodi od prodaje proizvedene dugotrajne imovine</t>
  </si>
  <si>
    <t xml:space="preserve">   11 Opći prihodi i primici</t>
  </si>
  <si>
    <t>1 Opći prihodi i primici</t>
  </si>
  <si>
    <t>7 Prihodi od prodaje ili zamjene nefinancijske imovine i naknade s naslova osiguranja</t>
  </si>
  <si>
    <t xml:space="preserve">  71 Prihodi od prodaje ili zamjene nefinancijske imovine i naknade s naslova osiguranja</t>
  </si>
  <si>
    <t>JAVNA USTANOVA PARK PRIRODE PAPUK</t>
  </si>
  <si>
    <t>ADMINISTRACIJA I UPRAVLJANJE</t>
  </si>
  <si>
    <t>Aktivnost A779000</t>
  </si>
  <si>
    <t>Opći prihodi i primici</t>
  </si>
  <si>
    <t>Izvor financiranja 11</t>
  </si>
  <si>
    <t xml:space="preserve">Aktivnost A779021 </t>
  </si>
  <si>
    <t>Izvor financiranja   71</t>
  </si>
  <si>
    <t>Prihodi od prodaje ili zamjene nefinancijske imovine i naknade s naslova osiguranja</t>
  </si>
  <si>
    <t>Plan za 2024.</t>
  </si>
  <si>
    <t>Novi plan za 2024.</t>
  </si>
  <si>
    <t>RAZDJEL  078</t>
  </si>
  <si>
    <t>MINISTARSTVO ZAŠTITE OKOLIŠA I ZELENE TRANZICIJE</t>
  </si>
  <si>
    <t>GLAVA  07810</t>
  </si>
  <si>
    <t xml:space="preserve"> RAČUN FINANCIRANJA</t>
  </si>
  <si>
    <t>Primici od financijske imovine i zaduživanja</t>
  </si>
  <si>
    <t>Izdaci za financijsku imovinu i otplate zajmova</t>
  </si>
  <si>
    <t>UKUPNO PRIMICI</t>
  </si>
  <si>
    <t xml:space="preserve">UKUPNO IZDACI </t>
  </si>
  <si>
    <t xml:space="preserve"> RAČUN FINANCIRANJA PREMA IZVORIMA FINANCIRANJA</t>
  </si>
  <si>
    <t xml:space="preserve"> RAČUN FINANCIRANJA PREMA EKONOMSKOJ KLASIFIKACIJI </t>
  </si>
  <si>
    <t>1. IZMJENE I DOPUNE FINANCIJSKOG PLANA PRORAČUNSKOG KORISNIKA DRŽAVNOG PRORAČUNA JAVNE USTANOVE PARK PRIRODE PAPUK
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</si>
</sst>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indexed="8"/>
      <name val="Arial"/>
      <charset val="238"/>
    </font>
    <font>
      <b/>
      <sz val="12"/>
      <color indexed="8"/>
      <name val="Arial"/>
      <charset val="238"/>
    </font>
    <font>
      <b/>
      <sz val="10"/>
      <color indexed="8"/>
      <name val="Arial"/>
      <charset val="238"/>
    </font>
    <font>
      <b/>
      <sz val="10"/>
      <name val="Arial"/>
      <charset val="238"/>
    </font>
    <font>
      <b/>
      <sz val="11"/>
      <color theme="1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/>
    </xf>
    <xf numFmtId="0" fontId="10" fillId="0" borderId="0" xfId="0" quotePrefix="1" applyFont="1" applyAlignment="1">
      <alignment horizontal="left" wrapText="1"/>
    </xf>
    <xf numFmtId="0" fontId="11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 wrapText="1"/>
    </xf>
    <xf numFmtId="0" fontId="12" fillId="2" borderId="4" xfId="0" quotePrefix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/>
    </xf>
    <xf numFmtId="0" fontId="8" fillId="2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3" fillId="0" borderId="0" xfId="0" applyNumberFormat="1" applyFont="1"/>
    <xf numFmtId="0" fontId="14" fillId="0" borderId="0" xfId="0" applyFont="1"/>
    <xf numFmtId="4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8" fillId="2" borderId="0" xfId="0" quotePrefix="1" applyFont="1" applyFill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right"/>
    </xf>
    <xf numFmtId="4" fontId="7" fillId="0" borderId="0" xfId="0" applyNumberFormat="1" applyFont="1" applyAlignment="1">
      <alignment horizontal="right"/>
    </xf>
    <xf numFmtId="0" fontId="8" fillId="3" borderId="4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/>
    <xf numFmtId="4" fontId="17" fillId="0" borderId="0" xfId="0" applyNumberFormat="1" applyFont="1" applyAlignment="1">
      <alignment horizontal="right"/>
    </xf>
    <xf numFmtId="4" fontId="17" fillId="0" borderId="0" xfId="0" applyNumberFormat="1" applyFont="1"/>
    <xf numFmtId="4" fontId="18" fillId="0" borderId="0" xfId="0" applyNumberFormat="1" applyFont="1"/>
    <xf numFmtId="4" fontId="19" fillId="5" borderId="4" xfId="0" applyNumberFormat="1" applyFont="1" applyFill="1" applyBorder="1" applyAlignment="1">
      <alignment wrapText="1"/>
    </xf>
    <xf numFmtId="4" fontId="19" fillId="0" borderId="4" xfId="0" applyNumberFormat="1" applyFont="1" applyBorder="1" applyAlignment="1">
      <alignment wrapText="1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/>
    </xf>
    <xf numFmtId="3" fontId="19" fillId="3" borderId="4" xfId="0" applyNumberFormat="1" applyFont="1" applyFill="1" applyBorder="1" applyAlignment="1">
      <alignment horizontal="right"/>
    </xf>
    <xf numFmtId="3" fontId="19" fillId="3" borderId="4" xfId="0" applyNumberFormat="1" applyFont="1" applyFill="1" applyBorder="1" applyAlignment="1">
      <alignment horizontal="right" wrapText="1"/>
    </xf>
    <xf numFmtId="3" fontId="7" fillId="3" borderId="4" xfId="0" applyNumberFormat="1" applyFont="1" applyFill="1" applyBorder="1" applyAlignment="1">
      <alignment horizontal="right"/>
    </xf>
    <xf numFmtId="0" fontId="19" fillId="4" borderId="2" xfId="0" quotePrefix="1" applyFont="1" applyFill="1" applyBorder="1" applyAlignment="1">
      <alignment horizontal="left" wrapText="1"/>
    </xf>
    <xf numFmtId="0" fontId="19" fillId="4" borderId="3" xfId="0" quotePrefix="1" applyFont="1" applyFill="1" applyBorder="1" applyAlignment="1">
      <alignment horizontal="left" wrapText="1"/>
    </xf>
    <xf numFmtId="0" fontId="19" fillId="4" borderId="3" xfId="0" quotePrefix="1" applyFont="1" applyFill="1" applyBorder="1" applyAlignment="1">
      <alignment horizontal="center" wrapText="1"/>
    </xf>
    <xf numFmtId="0" fontId="19" fillId="4" borderId="3" xfId="0" quotePrefix="1" applyFont="1" applyFill="1" applyBorder="1" applyAlignment="1">
      <alignment horizontal="left"/>
    </xf>
    <xf numFmtId="0" fontId="19" fillId="4" borderId="4" xfId="0" applyFont="1" applyFill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right"/>
    </xf>
    <xf numFmtId="0" fontId="17" fillId="3" borderId="3" xfId="0" applyFont="1" applyFill="1" applyBorder="1" applyAlignment="1">
      <alignment vertical="center"/>
    </xf>
    <xf numFmtId="3" fontId="17" fillId="0" borderId="4" xfId="0" applyNumberFormat="1" applyFont="1" applyBorder="1" applyAlignment="1">
      <alignment horizontal="right" wrapText="1"/>
    </xf>
    <xf numFmtId="0" fontId="19" fillId="3" borderId="2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0" borderId="0" xfId="0" applyFont="1"/>
    <xf numFmtId="3" fontId="19" fillId="0" borderId="4" xfId="0" applyNumberFormat="1" applyFont="1" applyBorder="1" applyAlignment="1">
      <alignment horizontal="right"/>
    </xf>
    <xf numFmtId="3" fontId="17" fillId="2" borderId="2" xfId="0" applyNumberFormat="1" applyFont="1" applyFill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19" fillId="0" borderId="4" xfId="0" applyNumberFormat="1" applyFont="1" applyBorder="1" applyAlignment="1">
      <alignment horizontal="right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9" fillId="2" borderId="4" xfId="0" applyFont="1" applyFill="1" applyBorder="1" applyAlignment="1">
      <alignment horizontal="left" vertical="center" wrapText="1"/>
    </xf>
    <xf numFmtId="3" fontId="28" fillId="2" borderId="4" xfId="0" applyNumberFormat="1" applyFont="1" applyFill="1" applyBorder="1" applyAlignment="1">
      <alignment horizontal="right"/>
    </xf>
    <xf numFmtId="0" fontId="29" fillId="2" borderId="4" xfId="0" applyFont="1" applyFill="1" applyBorder="1" applyAlignment="1">
      <alignment vertical="center" wrapText="1"/>
    </xf>
    <xf numFmtId="0" fontId="30" fillId="0" borderId="0" xfId="0" applyFont="1" applyAlignment="1">
      <alignment vertical="top" wrapText="1"/>
    </xf>
    <xf numFmtId="0" fontId="2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/>
    </xf>
    <xf numFmtId="0" fontId="19" fillId="0" borderId="2" xfId="0" quotePrefix="1" applyFont="1" applyBorder="1" applyAlignment="1">
      <alignment horizontal="left" wrapText="1"/>
    </xf>
    <xf numFmtId="0" fontId="19" fillId="0" borderId="3" xfId="0" quotePrefix="1" applyFont="1" applyBorder="1" applyAlignment="1">
      <alignment horizontal="left" wrapText="1"/>
    </xf>
    <xf numFmtId="0" fontId="19" fillId="0" borderId="5" xfId="0" quotePrefix="1" applyFont="1" applyBorder="1" applyAlignment="1">
      <alignment horizontal="left" wrapText="1"/>
    </xf>
    <xf numFmtId="0" fontId="19" fillId="3" borderId="2" xfId="0" quotePrefix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9" fillId="0" borderId="2" xfId="0" quotePrefix="1" applyFont="1" applyBorder="1" applyAlignment="1">
      <alignment horizontal="left" vertical="center" wrapText="1"/>
    </xf>
    <xf numFmtId="0" fontId="19" fillId="0" borderId="2" xfId="0" quotePrefix="1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5"/>
    </xf>
    <xf numFmtId="0" fontId="7" fillId="2" borderId="4" xfId="0" applyFont="1" applyFill="1" applyBorder="1" applyAlignment="1">
      <alignment horizontal="left" vertical="center" wrapText="1" indent="6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 indent="4"/>
    </xf>
    <xf numFmtId="0" fontId="7" fillId="3" borderId="4" xfId="0" applyFont="1" applyFill="1" applyBorder="1" applyAlignment="1">
      <alignment horizontal="left" vertical="center" wrapText="1" indent="3"/>
    </xf>
    <xf numFmtId="0" fontId="7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2"/>
    </xf>
    <xf numFmtId="0" fontId="15" fillId="0" borderId="4" xfId="0" applyFont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1" defaultTableStyle="TableStyleMedium2" defaultPivotStyle="PivotStyleLight16">
    <tableStyle name="Invisible" pivot="0" table="0" count="0" xr9:uid="{42AD866A-2D18-4F8E-9E0E-4763AA7CDD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7</xdr:col>
      <xdr:colOff>1533525</xdr:colOff>
      <xdr:row>0</xdr:row>
      <xdr:rowOff>776605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6CBD90D-E790-4910-B898-45FCF86E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612" b="612"/>
        <a:stretch>
          <a:fillRect/>
        </a:stretch>
      </xdr:blipFill>
      <xdr:spPr>
        <a:xfrm>
          <a:off x="0" y="190500"/>
          <a:ext cx="8010525" cy="5861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238125</xdr:rowOff>
    </xdr:from>
    <xdr:to>
      <xdr:col>6</xdr:col>
      <xdr:colOff>1495425</xdr:colOff>
      <xdr:row>0</xdr:row>
      <xdr:rowOff>823392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B9DB1B23-EA04-F3F2-7DB1-4C85454C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11125200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zoomScaleSheetLayoutView="100" workbookViewId="0">
      <selection activeCell="L3" sqref="L3"/>
    </sheetView>
  </sheetViews>
  <sheetFormatPr defaultRowHeight="14.25" x14ac:dyDescent="0.2"/>
  <cols>
    <col min="1" max="4" width="9.140625" style="29"/>
    <col min="5" max="5" width="15.140625" style="29" customWidth="1"/>
    <col min="6" max="7" width="22.7109375" style="29" customWidth="1"/>
    <col min="8" max="8" width="24.28515625" style="29" customWidth="1"/>
    <col min="9" max="16384" width="9.140625" style="29"/>
  </cols>
  <sheetData>
    <row r="1" spans="1:8" ht="75.75" customHeight="1" x14ac:dyDescent="0.2"/>
    <row r="2" spans="1:8" ht="57" customHeight="1" x14ac:dyDescent="0.2">
      <c r="A2" s="111" t="s">
        <v>107</v>
      </c>
      <c r="B2" s="111"/>
      <c r="C2" s="111"/>
      <c r="D2" s="111"/>
      <c r="E2" s="111"/>
      <c r="F2" s="111"/>
      <c r="G2" s="111"/>
      <c r="H2" s="111"/>
    </row>
    <row r="3" spans="1:8" ht="18" customHeight="1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11" t="s">
        <v>0</v>
      </c>
      <c r="B4" s="111"/>
      <c r="C4" s="111"/>
      <c r="D4" s="111"/>
      <c r="E4" s="111"/>
      <c r="F4" s="111"/>
      <c r="G4" s="112"/>
      <c r="H4" s="112"/>
    </row>
    <row r="5" spans="1:8" ht="18" x14ac:dyDescent="0.2">
      <c r="A5" s="1"/>
      <c r="B5" s="1"/>
      <c r="C5" s="1"/>
      <c r="D5" s="1"/>
      <c r="E5" s="1"/>
      <c r="F5" s="1"/>
      <c r="G5" s="2"/>
      <c r="H5" s="2"/>
    </row>
    <row r="6" spans="1:8" ht="18" customHeight="1" x14ac:dyDescent="0.2">
      <c r="A6" s="111" t="s">
        <v>65</v>
      </c>
      <c r="B6" s="108"/>
      <c r="C6" s="108"/>
      <c r="D6" s="108"/>
      <c r="E6" s="108"/>
      <c r="F6" s="108"/>
      <c r="G6" s="108"/>
      <c r="H6" s="108"/>
    </row>
    <row r="7" spans="1:8" ht="18" x14ac:dyDescent="0.25">
      <c r="A7" s="3"/>
      <c r="B7" s="4"/>
      <c r="C7" s="4"/>
      <c r="D7" s="4"/>
      <c r="E7" s="5"/>
      <c r="F7" s="52"/>
      <c r="G7" s="52"/>
      <c r="H7" s="53" t="s">
        <v>23</v>
      </c>
    </row>
    <row r="8" spans="1:8" ht="25.5" customHeight="1" x14ac:dyDescent="0.2">
      <c r="A8" s="58"/>
      <c r="B8" s="59"/>
      <c r="C8" s="59"/>
      <c r="D8" s="60"/>
      <c r="E8" s="61"/>
      <c r="F8" s="62" t="s">
        <v>95</v>
      </c>
      <c r="G8" s="62" t="s">
        <v>71</v>
      </c>
      <c r="H8" s="62" t="s">
        <v>96</v>
      </c>
    </row>
    <row r="9" spans="1:8" x14ac:dyDescent="0.2">
      <c r="A9" s="100" t="s">
        <v>76</v>
      </c>
      <c r="B9" s="103"/>
      <c r="C9" s="103"/>
      <c r="D9" s="103"/>
      <c r="E9" s="106"/>
      <c r="F9" s="63">
        <v>964123</v>
      </c>
      <c r="G9" s="63">
        <f>318706+76555</f>
        <v>395261</v>
      </c>
      <c r="H9" s="63">
        <f>F9+G9</f>
        <v>1359384</v>
      </c>
    </row>
    <row r="10" spans="1:8" x14ac:dyDescent="0.2">
      <c r="A10" s="100" t="s">
        <v>77</v>
      </c>
      <c r="B10" s="101"/>
      <c r="C10" s="101"/>
      <c r="D10" s="101"/>
      <c r="E10" s="102"/>
      <c r="F10" s="63">
        <v>2500</v>
      </c>
      <c r="G10" s="63">
        <v>0</v>
      </c>
      <c r="H10" s="63">
        <f>F10+G10</f>
        <v>2500</v>
      </c>
    </row>
    <row r="11" spans="1:8" x14ac:dyDescent="0.2">
      <c r="A11" s="113" t="s">
        <v>1</v>
      </c>
      <c r="B11" s="97"/>
      <c r="C11" s="97"/>
      <c r="D11" s="97"/>
      <c r="E11" s="114"/>
      <c r="F11" s="55">
        <v>966623</v>
      </c>
      <c r="G11" s="55">
        <f>SUM(G9:G9)</f>
        <v>395261</v>
      </c>
      <c r="H11" s="55">
        <f>H9+H10</f>
        <v>1361884</v>
      </c>
    </row>
    <row r="12" spans="1:8" x14ac:dyDescent="0.2">
      <c r="A12" s="104" t="s">
        <v>78</v>
      </c>
      <c r="B12" s="103"/>
      <c r="C12" s="103"/>
      <c r="D12" s="103"/>
      <c r="E12" s="103"/>
      <c r="F12" s="63">
        <v>843423</v>
      </c>
      <c r="G12" s="63">
        <v>318124</v>
      </c>
      <c r="H12" s="65">
        <f>F12+G12</f>
        <v>1161547</v>
      </c>
    </row>
    <row r="13" spans="1:8" x14ac:dyDescent="0.2">
      <c r="A13" s="105" t="s">
        <v>79</v>
      </c>
      <c r="B13" s="106"/>
      <c r="C13" s="106"/>
      <c r="D13" s="106"/>
      <c r="E13" s="106"/>
      <c r="F13" s="63">
        <v>123200</v>
      </c>
      <c r="G13" s="63">
        <v>79409</v>
      </c>
      <c r="H13" s="65">
        <f>F13+G13</f>
        <v>202609</v>
      </c>
    </row>
    <row r="14" spans="1:8" x14ac:dyDescent="0.2">
      <c r="A14" s="66" t="s">
        <v>2</v>
      </c>
      <c r="B14" s="64"/>
      <c r="C14" s="64"/>
      <c r="D14" s="64"/>
      <c r="E14" s="64"/>
      <c r="F14" s="55">
        <v>966623</v>
      </c>
      <c r="G14" s="55">
        <f t="shared" ref="G14:H14" si="0">SUM(G12:G13)</f>
        <v>397533</v>
      </c>
      <c r="H14" s="55">
        <f t="shared" si="0"/>
        <v>1364156</v>
      </c>
    </row>
    <row r="15" spans="1:8" x14ac:dyDescent="0.2">
      <c r="A15" s="96" t="s">
        <v>3</v>
      </c>
      <c r="B15" s="97"/>
      <c r="C15" s="97"/>
      <c r="D15" s="97"/>
      <c r="E15" s="97"/>
      <c r="F15" s="56">
        <v>0</v>
      </c>
      <c r="G15" s="56">
        <f t="shared" ref="G15:H15" si="1">G11-G14</f>
        <v>-2272</v>
      </c>
      <c r="H15" s="56">
        <f t="shared" si="1"/>
        <v>-2272</v>
      </c>
    </row>
    <row r="16" spans="1:8" ht="18" x14ac:dyDescent="0.2">
      <c r="A16" s="67"/>
      <c r="B16" s="68"/>
      <c r="C16" s="68"/>
      <c r="D16" s="68"/>
      <c r="E16" s="68"/>
      <c r="F16" s="69"/>
      <c r="G16" s="69"/>
      <c r="H16" s="69"/>
    </row>
    <row r="17" spans="1:8" ht="18" customHeight="1" x14ac:dyDescent="0.2">
      <c r="A17" s="107" t="s">
        <v>66</v>
      </c>
      <c r="B17" s="108"/>
      <c r="C17" s="108"/>
      <c r="D17" s="108"/>
      <c r="E17" s="108"/>
      <c r="F17" s="108"/>
      <c r="G17" s="108"/>
      <c r="H17" s="108"/>
    </row>
    <row r="18" spans="1:8" ht="18" x14ac:dyDescent="0.2">
      <c r="A18" s="67"/>
      <c r="B18" s="68"/>
      <c r="C18" s="68"/>
      <c r="D18" s="68"/>
      <c r="E18" s="68"/>
      <c r="F18" s="69"/>
      <c r="G18" s="69"/>
      <c r="H18" s="69"/>
    </row>
    <row r="19" spans="1:8" x14ac:dyDescent="0.2">
      <c r="A19" s="58"/>
      <c r="B19" s="59"/>
      <c r="C19" s="59"/>
      <c r="D19" s="60"/>
      <c r="E19" s="61"/>
      <c r="F19" s="62" t="str">
        <f>F8</f>
        <v>Plan za 2024.</v>
      </c>
      <c r="G19" s="62" t="str">
        <f>G8</f>
        <v>Povećanje / smanjenje</v>
      </c>
      <c r="H19" s="62" t="str">
        <f>H8</f>
        <v>Novi plan za 2024.</v>
      </c>
    </row>
    <row r="20" spans="1:8" ht="15.75" customHeight="1" x14ac:dyDescent="0.2">
      <c r="A20" s="100" t="s">
        <v>4</v>
      </c>
      <c r="B20" s="109"/>
      <c r="C20" s="109"/>
      <c r="D20" s="109"/>
      <c r="E20" s="110"/>
      <c r="F20" s="70"/>
      <c r="G20" s="70"/>
      <c r="H20" s="70"/>
    </row>
    <row r="21" spans="1:8" x14ac:dyDescent="0.2">
      <c r="A21" s="100" t="s">
        <v>5</v>
      </c>
      <c r="B21" s="103"/>
      <c r="C21" s="103"/>
      <c r="D21" s="103"/>
      <c r="E21" s="103"/>
      <c r="F21" s="70"/>
      <c r="G21" s="70"/>
      <c r="H21" s="70"/>
    </row>
    <row r="22" spans="1:8" x14ac:dyDescent="0.2">
      <c r="A22" s="93" t="s">
        <v>6</v>
      </c>
      <c r="B22" s="94"/>
      <c r="C22" s="94"/>
      <c r="D22" s="94"/>
      <c r="E22" s="95"/>
      <c r="F22" s="71">
        <v>5043</v>
      </c>
      <c r="G22" s="91">
        <f>-2268+14211+1286</f>
        <v>13229</v>
      </c>
      <c r="H22" s="72">
        <f>F22+G22</f>
        <v>18272</v>
      </c>
    </row>
    <row r="23" spans="1:8" x14ac:dyDescent="0.2">
      <c r="A23" s="93" t="s">
        <v>7</v>
      </c>
      <c r="B23" s="94"/>
      <c r="C23" s="94"/>
      <c r="D23" s="94"/>
      <c r="E23" s="95"/>
      <c r="F23" s="71">
        <v>-5043</v>
      </c>
      <c r="G23" s="91">
        <f>2389-13346</f>
        <v>-10957</v>
      </c>
      <c r="H23" s="72">
        <f>F23+G23</f>
        <v>-16000</v>
      </c>
    </row>
    <row r="24" spans="1:8" x14ac:dyDescent="0.2">
      <c r="A24" s="96" t="s">
        <v>8</v>
      </c>
      <c r="B24" s="97"/>
      <c r="C24" s="97"/>
      <c r="D24" s="97"/>
      <c r="E24" s="97"/>
      <c r="F24" s="55">
        <v>0</v>
      </c>
      <c r="G24" s="55">
        <f>G22+G23</f>
        <v>2272</v>
      </c>
      <c r="H24" s="55">
        <f>H22+H23</f>
        <v>2272</v>
      </c>
    </row>
    <row r="25" spans="1:8" x14ac:dyDescent="0.2">
      <c r="A25" s="98" t="s">
        <v>9</v>
      </c>
      <c r="B25" s="99"/>
      <c r="C25" s="99"/>
      <c r="D25" s="99"/>
      <c r="E25" s="99"/>
      <c r="F25" s="6">
        <v>0</v>
      </c>
      <c r="G25" s="92">
        <v>0</v>
      </c>
      <c r="H25" s="92">
        <v>0</v>
      </c>
    </row>
    <row r="26" spans="1:8" ht="11.25" customHeight="1" x14ac:dyDescent="0.25">
      <c r="A26" s="7"/>
      <c r="B26" s="8"/>
      <c r="C26" s="8"/>
      <c r="D26" s="8"/>
      <c r="E26" s="8"/>
      <c r="F26" s="9"/>
      <c r="G26" s="9"/>
      <c r="H26" s="9"/>
    </row>
  </sheetData>
  <mergeCells count="16">
    <mergeCell ref="A2:H2"/>
    <mergeCell ref="A4:H4"/>
    <mergeCell ref="A6:H6"/>
    <mergeCell ref="A9:E9"/>
    <mergeCell ref="A11:E11"/>
    <mergeCell ref="A22:E22"/>
    <mergeCell ref="A23:E23"/>
    <mergeCell ref="A24:E24"/>
    <mergeCell ref="A25:E25"/>
    <mergeCell ref="A10:E10"/>
    <mergeCell ref="A21:E21"/>
    <mergeCell ref="A12:E12"/>
    <mergeCell ref="A13:E13"/>
    <mergeCell ref="A15:E15"/>
    <mergeCell ref="A17:H17"/>
    <mergeCell ref="A20:E20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4" zoomScaleNormal="100" zoomScaleSheetLayoutView="100" zoomScalePageLayoutView="90" workbookViewId="0">
      <selection activeCell="D25" sqref="D25:E25"/>
    </sheetView>
  </sheetViews>
  <sheetFormatPr defaultRowHeight="15" x14ac:dyDescent="0.25"/>
  <cols>
    <col min="1" max="1" width="7.42578125" style="27" bestFit="1" customWidth="1"/>
    <col min="2" max="2" width="8.42578125" style="27" bestFit="1" customWidth="1"/>
    <col min="3" max="3" width="51.7109375" customWidth="1"/>
    <col min="4" max="6" width="22.7109375" customWidth="1"/>
    <col min="7" max="7" width="9.140625" style="29"/>
  </cols>
  <sheetData>
    <row r="1" spans="1:7" ht="18" customHeight="1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111" t="s">
        <v>0</v>
      </c>
      <c r="B2" s="111"/>
      <c r="C2" s="111"/>
      <c r="D2" s="111"/>
      <c r="E2" s="112"/>
      <c r="F2" s="112"/>
    </row>
    <row r="3" spans="1:7" ht="18" x14ac:dyDescent="0.25">
      <c r="A3" s="1"/>
      <c r="B3" s="1"/>
      <c r="C3" s="1"/>
      <c r="D3" s="1"/>
      <c r="E3" s="2"/>
      <c r="F3" s="2"/>
    </row>
    <row r="4" spans="1:7" ht="18" customHeight="1" x14ac:dyDescent="0.25">
      <c r="A4" s="111" t="s">
        <v>10</v>
      </c>
      <c r="B4" s="115"/>
      <c r="C4" s="115"/>
      <c r="D4" s="115"/>
      <c r="E4" s="115"/>
      <c r="F4" s="115"/>
    </row>
    <row r="5" spans="1:7" ht="18" x14ac:dyDescent="0.25">
      <c r="A5" s="1"/>
      <c r="B5" s="1"/>
      <c r="C5" s="1"/>
      <c r="D5" s="1"/>
      <c r="E5" s="2"/>
      <c r="F5" s="2"/>
    </row>
    <row r="6" spans="1:7" ht="15.75" x14ac:dyDescent="0.25">
      <c r="A6" s="111" t="s">
        <v>67</v>
      </c>
      <c r="B6" s="116"/>
      <c r="C6" s="116"/>
      <c r="D6" s="116"/>
      <c r="E6" s="116"/>
      <c r="F6" s="116"/>
    </row>
    <row r="7" spans="1:7" ht="18" x14ac:dyDescent="0.25">
      <c r="A7" s="1"/>
      <c r="B7" s="1"/>
      <c r="C7" s="1"/>
      <c r="D7" s="1"/>
      <c r="E7" s="2"/>
      <c r="F7" s="2"/>
    </row>
    <row r="8" spans="1:7" ht="25.5" customHeight="1" x14ac:dyDescent="0.25">
      <c r="A8" s="10" t="s">
        <v>11</v>
      </c>
      <c r="B8" s="11" t="s">
        <v>12</v>
      </c>
      <c r="C8" s="11" t="s">
        <v>13</v>
      </c>
      <c r="D8" s="10" t="s">
        <v>95</v>
      </c>
      <c r="E8" s="10" t="s">
        <v>71</v>
      </c>
      <c r="F8" s="10" t="s">
        <v>96</v>
      </c>
    </row>
    <row r="9" spans="1:7" x14ac:dyDescent="0.25">
      <c r="A9" s="33"/>
      <c r="B9" s="34"/>
      <c r="C9" s="32" t="s">
        <v>64</v>
      </c>
      <c r="D9" s="57">
        <f>D10+D17</f>
        <v>966623</v>
      </c>
      <c r="E9" s="55">
        <f t="shared" ref="E9" si="0">E10</f>
        <v>395261</v>
      </c>
      <c r="F9" s="55">
        <f>D9+E9</f>
        <v>1361884</v>
      </c>
    </row>
    <row r="10" spans="1:7" ht="15.75" customHeight="1" x14ac:dyDescent="0.25">
      <c r="A10" s="21">
        <v>6</v>
      </c>
      <c r="B10" s="21"/>
      <c r="C10" s="19" t="s">
        <v>14</v>
      </c>
      <c r="D10" s="57">
        <f>SUM(D11:D16)</f>
        <v>964123</v>
      </c>
      <c r="E10" s="55">
        <f>E11+E12+E13+E14+E15+E16</f>
        <v>395261</v>
      </c>
      <c r="F10" s="55">
        <f t="shared" ref="F10:F18" si="1">D10+E10</f>
        <v>1359384</v>
      </c>
    </row>
    <row r="11" spans="1:7" ht="15" customHeight="1" x14ac:dyDescent="0.25">
      <c r="A11" s="22"/>
      <c r="B11" s="23">
        <v>63</v>
      </c>
      <c r="C11" s="13" t="s">
        <v>15</v>
      </c>
      <c r="D11" s="73">
        <v>88000</v>
      </c>
      <c r="E11" s="63">
        <f>19349+76555</f>
        <v>95904</v>
      </c>
      <c r="F11" s="63">
        <f t="shared" si="1"/>
        <v>183904</v>
      </c>
    </row>
    <row r="12" spans="1:7" x14ac:dyDescent="0.25">
      <c r="A12" s="22"/>
      <c r="B12" s="23">
        <v>64</v>
      </c>
      <c r="C12" s="13" t="s">
        <v>24</v>
      </c>
      <c r="D12" s="73">
        <v>1</v>
      </c>
      <c r="E12" s="63">
        <v>7</v>
      </c>
      <c r="F12" s="63">
        <f t="shared" si="1"/>
        <v>8</v>
      </c>
    </row>
    <row r="13" spans="1:7" ht="25.5" x14ac:dyDescent="0.25">
      <c r="A13" s="24"/>
      <c r="B13" s="24">
        <v>65</v>
      </c>
      <c r="C13" s="13" t="s">
        <v>25</v>
      </c>
      <c r="D13" s="73">
        <v>142300</v>
      </c>
      <c r="E13" s="63">
        <v>59000</v>
      </c>
      <c r="F13" s="63">
        <f t="shared" si="1"/>
        <v>201300</v>
      </c>
    </row>
    <row r="14" spans="1:7" ht="25.5" x14ac:dyDescent="0.25">
      <c r="A14" s="24"/>
      <c r="B14" s="24">
        <v>66</v>
      </c>
      <c r="C14" s="13" t="s">
        <v>27</v>
      </c>
      <c r="D14" s="73">
        <v>103499</v>
      </c>
      <c r="E14" s="63">
        <v>25170</v>
      </c>
      <c r="F14" s="63">
        <f t="shared" si="1"/>
        <v>128669</v>
      </c>
    </row>
    <row r="15" spans="1:7" x14ac:dyDescent="0.25">
      <c r="A15" s="24"/>
      <c r="B15" s="24">
        <v>67</v>
      </c>
      <c r="C15" s="13" t="s">
        <v>80</v>
      </c>
      <c r="D15" s="73">
        <v>628323</v>
      </c>
      <c r="E15" s="63">
        <v>215180</v>
      </c>
      <c r="F15" s="63">
        <f t="shared" si="1"/>
        <v>843503</v>
      </c>
    </row>
    <row r="16" spans="1:7" ht="15" customHeight="1" x14ac:dyDescent="0.25">
      <c r="A16" s="25"/>
      <c r="B16" s="24">
        <v>68</v>
      </c>
      <c r="C16" s="13" t="s">
        <v>26</v>
      </c>
      <c r="D16" s="73">
        <v>2000</v>
      </c>
      <c r="E16" s="63">
        <v>0</v>
      </c>
      <c r="F16" s="63">
        <f t="shared" si="1"/>
        <v>2000</v>
      </c>
    </row>
    <row r="17" spans="1:6" ht="15" customHeight="1" x14ac:dyDescent="0.25">
      <c r="A17" s="41">
        <v>7</v>
      </c>
      <c r="B17" s="42"/>
      <c r="C17" s="19" t="s">
        <v>81</v>
      </c>
      <c r="D17" s="57">
        <f>D18</f>
        <v>2500</v>
      </c>
      <c r="E17" s="55">
        <f>E18</f>
        <v>0</v>
      </c>
      <c r="F17" s="55">
        <f>F18</f>
        <v>2500</v>
      </c>
    </row>
    <row r="18" spans="1:6" ht="15" customHeight="1" x14ac:dyDescent="0.25">
      <c r="A18" s="25"/>
      <c r="B18" s="24">
        <v>72</v>
      </c>
      <c r="C18" s="12" t="s">
        <v>82</v>
      </c>
      <c r="D18" s="73">
        <v>2500</v>
      </c>
      <c r="E18" s="63">
        <v>0</v>
      </c>
      <c r="F18" s="63">
        <f t="shared" si="1"/>
        <v>2500</v>
      </c>
    </row>
    <row r="19" spans="1:6" ht="15" customHeight="1" x14ac:dyDescent="0.25">
      <c r="A19" s="36"/>
      <c r="B19" s="37"/>
      <c r="C19" s="38"/>
      <c r="D19" s="39"/>
      <c r="E19" s="39"/>
      <c r="F19" s="40"/>
    </row>
    <row r="21" spans="1:6" ht="15.75" x14ac:dyDescent="0.25">
      <c r="A21" s="111" t="s">
        <v>68</v>
      </c>
      <c r="B21" s="116"/>
      <c r="C21" s="116"/>
      <c r="D21" s="116"/>
      <c r="E21" s="116"/>
      <c r="F21" s="116"/>
    </row>
    <row r="22" spans="1:6" ht="18" x14ac:dyDescent="0.25">
      <c r="A22" s="1"/>
      <c r="B22" s="1"/>
      <c r="C22" s="1"/>
      <c r="D22" s="1"/>
      <c r="E22" s="2"/>
      <c r="F22" s="2"/>
    </row>
    <row r="23" spans="1:6" x14ac:dyDescent="0.25">
      <c r="A23" s="10" t="s">
        <v>11</v>
      </c>
      <c r="B23" s="11" t="s">
        <v>12</v>
      </c>
      <c r="C23" s="11" t="s">
        <v>17</v>
      </c>
      <c r="D23" s="10" t="str">
        <f>D8</f>
        <v>Plan za 2024.</v>
      </c>
      <c r="E23" s="10" t="str">
        <f>E8</f>
        <v>Povećanje / smanjenje</v>
      </c>
      <c r="F23" s="10" t="str">
        <f>F8</f>
        <v>Novi plan za 2024.</v>
      </c>
    </row>
    <row r="24" spans="1:6" x14ac:dyDescent="0.25">
      <c r="A24" s="33"/>
      <c r="B24" s="34"/>
      <c r="C24" s="32" t="s">
        <v>29</v>
      </c>
      <c r="D24" s="57">
        <f>D25+D30</f>
        <v>966623</v>
      </c>
      <c r="E24" s="55">
        <f>E25+E30</f>
        <v>397533</v>
      </c>
      <c r="F24" s="55">
        <f>F25+F30</f>
        <v>1364156</v>
      </c>
    </row>
    <row r="25" spans="1:6" ht="15.75" customHeight="1" x14ac:dyDescent="0.25">
      <c r="A25" s="21">
        <v>3</v>
      </c>
      <c r="B25" s="21"/>
      <c r="C25" s="19" t="s">
        <v>18</v>
      </c>
      <c r="D25" s="57">
        <f>SUM(D26:D29)</f>
        <v>843423</v>
      </c>
      <c r="E25" s="55">
        <f t="shared" ref="E25" si="2">E26+E27+E28+E29</f>
        <v>318124</v>
      </c>
      <c r="F25" s="55">
        <f>SUM(F26:F29)</f>
        <v>1161547</v>
      </c>
    </row>
    <row r="26" spans="1:6" ht="15.75" customHeight="1" x14ac:dyDescent="0.25">
      <c r="A26" s="23"/>
      <c r="B26" s="23">
        <v>31</v>
      </c>
      <c r="C26" s="13" t="s">
        <v>19</v>
      </c>
      <c r="D26" s="73">
        <v>591873</v>
      </c>
      <c r="E26" s="63">
        <v>234846</v>
      </c>
      <c r="F26" s="63">
        <f>D26+E26</f>
        <v>826719</v>
      </c>
    </row>
    <row r="27" spans="1:6" x14ac:dyDescent="0.25">
      <c r="A27" s="24"/>
      <c r="B27" s="24">
        <v>32</v>
      </c>
      <c r="C27" s="14" t="s">
        <v>20</v>
      </c>
      <c r="D27" s="73">
        <v>246050</v>
      </c>
      <c r="E27" s="63">
        <f>91720-9273</f>
        <v>82447</v>
      </c>
      <c r="F27" s="63">
        <f t="shared" ref="F27:F29" si="3">D27+E27</f>
        <v>328497</v>
      </c>
    </row>
    <row r="28" spans="1:6" x14ac:dyDescent="0.25">
      <c r="A28" s="24"/>
      <c r="B28" s="24">
        <v>34</v>
      </c>
      <c r="C28" s="14" t="s">
        <v>37</v>
      </c>
      <c r="D28" s="73">
        <v>1000</v>
      </c>
      <c r="E28" s="63">
        <v>831</v>
      </c>
      <c r="F28" s="63">
        <f t="shared" si="3"/>
        <v>1831</v>
      </c>
    </row>
    <row r="29" spans="1:6" x14ac:dyDescent="0.25">
      <c r="A29" s="24"/>
      <c r="B29" s="24">
        <v>36</v>
      </c>
      <c r="C29" s="15" t="s">
        <v>38</v>
      </c>
      <c r="D29" s="73">
        <v>4500</v>
      </c>
      <c r="E29" s="63">
        <v>0</v>
      </c>
      <c r="F29" s="63">
        <f t="shared" si="3"/>
        <v>4500</v>
      </c>
    </row>
    <row r="30" spans="1:6" x14ac:dyDescent="0.25">
      <c r="A30" s="26">
        <v>4</v>
      </c>
      <c r="B30" s="26"/>
      <c r="C30" s="20" t="s">
        <v>22</v>
      </c>
      <c r="D30" s="57">
        <f>SUM(D31:D32)</f>
        <v>123200</v>
      </c>
      <c r="E30" s="55">
        <f>E31+E32</f>
        <v>79409</v>
      </c>
      <c r="F30" s="55">
        <f>F31+F32</f>
        <v>202609</v>
      </c>
    </row>
    <row r="31" spans="1:6" x14ac:dyDescent="0.25">
      <c r="A31" s="23"/>
      <c r="B31" s="23">
        <v>42</v>
      </c>
      <c r="C31" s="17" t="s">
        <v>42</v>
      </c>
      <c r="D31" s="73">
        <v>122200</v>
      </c>
      <c r="E31" s="63">
        <f>49950-8266-8103</f>
        <v>33581</v>
      </c>
      <c r="F31" s="63">
        <f>D31+E31</f>
        <v>155781</v>
      </c>
    </row>
    <row r="32" spans="1:6" x14ac:dyDescent="0.25">
      <c r="A32" s="23"/>
      <c r="B32" s="23">
        <v>45</v>
      </c>
      <c r="C32" s="15" t="s">
        <v>43</v>
      </c>
      <c r="D32" s="73">
        <v>1000</v>
      </c>
      <c r="E32" s="63">
        <v>45828</v>
      </c>
      <c r="F32" s="63">
        <f>D32+E32</f>
        <v>46828</v>
      </c>
    </row>
    <row r="35" spans="3:6" x14ac:dyDescent="0.25">
      <c r="C35" s="30"/>
      <c r="D35" s="28"/>
      <c r="E35" s="35"/>
      <c r="F35" s="35"/>
    </row>
    <row r="36" spans="3:6" x14ac:dyDescent="0.25">
      <c r="C36" s="31"/>
      <c r="D36" s="28"/>
      <c r="E36" s="28"/>
      <c r="F36" s="28"/>
    </row>
    <row r="37" spans="3:6" x14ac:dyDescent="0.25">
      <c r="C37" s="31"/>
    </row>
    <row r="38" spans="3:6" x14ac:dyDescent="0.25">
      <c r="C38" s="30"/>
      <c r="D38" s="28"/>
      <c r="E38" s="28"/>
      <c r="F38" s="35"/>
    </row>
    <row r="39" spans="3:6" x14ac:dyDescent="0.25">
      <c r="D39" s="28"/>
      <c r="E39" s="28"/>
      <c r="F39" s="28"/>
    </row>
  </sheetData>
  <mergeCells count="4">
    <mergeCell ref="A2:F2"/>
    <mergeCell ref="A4:F4"/>
    <mergeCell ref="A6:F6"/>
    <mergeCell ref="A21:F21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90" orientation="landscape" r:id="rId1"/>
  <ignoredErrors>
    <ignoredError sqref="D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9"/>
  <sheetViews>
    <sheetView zoomScaleNormal="100" zoomScaleSheetLayoutView="100" workbookViewId="0">
      <selection activeCell="C14" sqref="C14"/>
    </sheetView>
  </sheetViews>
  <sheetFormatPr defaultRowHeight="12.75" x14ac:dyDescent="0.2"/>
  <cols>
    <col min="1" max="1" width="51.7109375" style="46" customWidth="1"/>
    <col min="2" max="4" width="22.7109375" style="46" customWidth="1"/>
    <col min="5" max="16384" width="9.140625" style="46"/>
  </cols>
  <sheetData>
    <row r="1" spans="1:4" x14ac:dyDescent="0.2">
      <c r="A1" s="45"/>
      <c r="B1" s="45"/>
      <c r="C1" s="2"/>
      <c r="D1" s="2"/>
    </row>
    <row r="2" spans="1:4" ht="15.75" x14ac:dyDescent="0.2">
      <c r="A2" s="111" t="s">
        <v>69</v>
      </c>
      <c r="B2" s="116"/>
      <c r="C2" s="116"/>
      <c r="D2" s="116"/>
    </row>
    <row r="3" spans="1:4" x14ac:dyDescent="0.2">
      <c r="A3" s="45"/>
      <c r="B3" s="45"/>
      <c r="C3" s="2"/>
      <c r="D3" s="2"/>
    </row>
    <row r="4" spans="1:4" ht="25.5" customHeight="1" x14ac:dyDescent="0.2">
      <c r="A4" s="10" t="s">
        <v>28</v>
      </c>
      <c r="B4" s="10" t="s">
        <v>95</v>
      </c>
      <c r="C4" s="10" t="s">
        <v>71</v>
      </c>
      <c r="D4" s="10" t="s">
        <v>96</v>
      </c>
    </row>
    <row r="5" spans="1:4" ht="15.75" customHeight="1" x14ac:dyDescent="0.2">
      <c r="A5" s="19" t="s">
        <v>29</v>
      </c>
      <c r="B5" s="57">
        <f>B6+B8+B10+B12+B14+B16</f>
        <v>966623</v>
      </c>
      <c r="C5" s="55">
        <f>C6+C8+C10+C12+C14+C16</f>
        <v>397533</v>
      </c>
      <c r="D5" s="55">
        <f>D6+D8+D10+D12+D14+D16</f>
        <v>1364156</v>
      </c>
    </row>
    <row r="6" spans="1:4" ht="15.75" customHeight="1" x14ac:dyDescent="0.2">
      <c r="A6" s="43" t="s">
        <v>84</v>
      </c>
      <c r="B6" s="6">
        <v>628323</v>
      </c>
      <c r="C6" s="70">
        <f t="shared" ref="C6:D6" si="0">C7</f>
        <v>215180</v>
      </c>
      <c r="D6" s="70">
        <f t="shared" si="0"/>
        <v>843503</v>
      </c>
    </row>
    <row r="7" spans="1:4" ht="15.75" customHeight="1" x14ac:dyDescent="0.2">
      <c r="A7" s="44" t="s">
        <v>83</v>
      </c>
      <c r="B7" s="54">
        <v>628323</v>
      </c>
      <c r="C7" s="63">
        <v>215180</v>
      </c>
      <c r="D7" s="63">
        <f>B7+C7</f>
        <v>843503</v>
      </c>
    </row>
    <row r="8" spans="1:4" x14ac:dyDescent="0.2">
      <c r="A8" s="12" t="s">
        <v>30</v>
      </c>
      <c r="B8" s="74">
        <v>103300</v>
      </c>
      <c r="C8" s="70">
        <f t="shared" ref="C8:D8" si="1">C9</f>
        <v>23130</v>
      </c>
      <c r="D8" s="70">
        <f t="shared" si="1"/>
        <v>126430</v>
      </c>
    </row>
    <row r="9" spans="1:4" x14ac:dyDescent="0.2">
      <c r="A9" s="18" t="s">
        <v>31</v>
      </c>
      <c r="B9" s="73">
        <v>103300</v>
      </c>
      <c r="C9" s="63">
        <v>23130</v>
      </c>
      <c r="D9" s="65">
        <f>B9+C9</f>
        <v>126430</v>
      </c>
    </row>
    <row r="10" spans="1:4" x14ac:dyDescent="0.2">
      <c r="A10" s="12" t="s">
        <v>33</v>
      </c>
      <c r="B10" s="74">
        <v>144300</v>
      </c>
      <c r="C10" s="70">
        <f t="shared" ref="C10:D10" si="2">C11</f>
        <v>59865</v>
      </c>
      <c r="D10" s="70">
        <f t="shared" si="2"/>
        <v>204165</v>
      </c>
    </row>
    <row r="11" spans="1:4" x14ac:dyDescent="0.2">
      <c r="A11" s="18" t="s">
        <v>32</v>
      </c>
      <c r="B11" s="73">
        <v>144300</v>
      </c>
      <c r="C11" s="63">
        <v>59865</v>
      </c>
      <c r="D11" s="65">
        <f>B11+C11</f>
        <v>204165</v>
      </c>
    </row>
    <row r="12" spans="1:4" x14ac:dyDescent="0.2">
      <c r="A12" s="12" t="s">
        <v>34</v>
      </c>
      <c r="B12" s="74">
        <f>B13</f>
        <v>88000</v>
      </c>
      <c r="C12" s="70">
        <f>C13</f>
        <v>97190</v>
      </c>
      <c r="D12" s="70">
        <f>D13</f>
        <v>185190</v>
      </c>
    </row>
    <row r="13" spans="1:4" x14ac:dyDescent="0.2">
      <c r="A13" s="18" t="s">
        <v>35</v>
      </c>
      <c r="B13" s="73">
        <v>88000</v>
      </c>
      <c r="C13" s="63">
        <f>97190</f>
        <v>97190</v>
      </c>
      <c r="D13" s="65">
        <f>B13+C13</f>
        <v>185190</v>
      </c>
    </row>
    <row r="14" spans="1:4" x14ac:dyDescent="0.2">
      <c r="A14" s="12" t="s">
        <v>74</v>
      </c>
      <c r="B14" s="74">
        <v>200</v>
      </c>
      <c r="C14" s="70">
        <f t="shared" ref="C14:D16" si="3">C15</f>
        <v>2168</v>
      </c>
      <c r="D14" s="70">
        <f t="shared" si="3"/>
        <v>2368</v>
      </c>
    </row>
    <row r="15" spans="1:4" x14ac:dyDescent="0.2">
      <c r="A15" s="18" t="s">
        <v>73</v>
      </c>
      <c r="B15" s="73">
        <v>200</v>
      </c>
      <c r="C15" s="63">
        <v>2168</v>
      </c>
      <c r="D15" s="65">
        <f>B15+C15</f>
        <v>2368</v>
      </c>
    </row>
    <row r="16" spans="1:4" ht="25.5" x14ac:dyDescent="0.2">
      <c r="A16" s="12" t="s">
        <v>85</v>
      </c>
      <c r="B16" s="74">
        <v>2500</v>
      </c>
      <c r="C16" s="70">
        <f t="shared" si="3"/>
        <v>0</v>
      </c>
      <c r="D16" s="70">
        <f t="shared" si="3"/>
        <v>2500</v>
      </c>
    </row>
    <row r="17" spans="1:4" ht="25.5" x14ac:dyDescent="0.2">
      <c r="A17" s="13" t="s">
        <v>86</v>
      </c>
      <c r="B17" s="73">
        <v>2500</v>
      </c>
      <c r="C17" s="63">
        <v>0</v>
      </c>
      <c r="D17" s="65">
        <f>B17+C17</f>
        <v>2500</v>
      </c>
    </row>
    <row r="18" spans="1:4" x14ac:dyDescent="0.2">
      <c r="A18" s="47"/>
      <c r="B18" s="48"/>
      <c r="C18" s="49"/>
      <c r="D18" s="49"/>
    </row>
    <row r="19" spans="1:4" x14ac:dyDescent="0.2">
      <c r="B19" s="48"/>
      <c r="C19" s="48"/>
      <c r="D19" s="48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1"/>
  <sheetViews>
    <sheetView zoomScaleNormal="100" zoomScaleSheetLayoutView="100" workbookViewId="0">
      <selection activeCell="C8" sqref="C8"/>
    </sheetView>
  </sheetViews>
  <sheetFormatPr defaultRowHeight="15" x14ac:dyDescent="0.25"/>
  <cols>
    <col min="1" max="1" width="51.7109375" customWidth="1"/>
    <col min="2" max="4" width="22.7109375" customWidth="1"/>
  </cols>
  <sheetData>
    <row r="1" spans="1:4" ht="18" x14ac:dyDescent="0.25">
      <c r="A1" s="1"/>
      <c r="B1" s="1"/>
      <c r="C1" s="2"/>
      <c r="D1" s="2"/>
    </row>
    <row r="2" spans="1:4" ht="15.75" x14ac:dyDescent="0.25">
      <c r="A2" s="111" t="s">
        <v>70</v>
      </c>
      <c r="B2" s="116"/>
      <c r="C2" s="116"/>
      <c r="D2" s="116"/>
    </row>
    <row r="3" spans="1:4" ht="18" x14ac:dyDescent="0.25">
      <c r="A3" s="1"/>
      <c r="B3" s="1"/>
      <c r="C3" s="2"/>
      <c r="D3" s="2"/>
    </row>
    <row r="4" spans="1:4" ht="25.5" customHeight="1" x14ac:dyDescent="0.25">
      <c r="A4" s="10" t="s">
        <v>28</v>
      </c>
      <c r="B4" s="10" t="s">
        <v>95</v>
      </c>
      <c r="C4" s="62" t="s">
        <v>71</v>
      </c>
      <c r="D4" s="62" t="s">
        <v>96</v>
      </c>
    </row>
    <row r="5" spans="1:4" ht="15.75" customHeight="1" x14ac:dyDescent="0.25">
      <c r="A5" s="19" t="s">
        <v>29</v>
      </c>
      <c r="B5" s="57">
        <f>B6</f>
        <v>966623</v>
      </c>
      <c r="C5" s="55">
        <f t="shared" ref="C5:D6" si="0">C6</f>
        <v>397533</v>
      </c>
      <c r="D5" s="55">
        <f t="shared" si="0"/>
        <v>1364156</v>
      </c>
    </row>
    <row r="6" spans="1:4" ht="15.75" customHeight="1" x14ac:dyDescent="0.25">
      <c r="A6" s="12" t="s">
        <v>39</v>
      </c>
      <c r="B6" s="74">
        <v>966623</v>
      </c>
      <c r="C6" s="70">
        <f t="shared" si="0"/>
        <v>397533</v>
      </c>
      <c r="D6" s="70">
        <f t="shared" si="0"/>
        <v>1364156</v>
      </c>
    </row>
    <row r="7" spans="1:4" x14ac:dyDescent="0.25">
      <c r="A7" s="16" t="s">
        <v>40</v>
      </c>
      <c r="B7" s="73">
        <v>966623</v>
      </c>
      <c r="C7" s="63">
        <v>397533</v>
      </c>
      <c r="D7" s="63">
        <f>B7+C7</f>
        <v>1364156</v>
      </c>
    </row>
    <row r="10" spans="1:4" x14ac:dyDescent="0.25">
      <c r="A10" s="30"/>
      <c r="B10" s="28"/>
      <c r="C10" s="35"/>
      <c r="D10" s="35"/>
    </row>
    <row r="11" spans="1:4" x14ac:dyDescent="0.25">
      <c r="B11" s="28"/>
      <c r="C11" s="28"/>
      <c r="D11" s="28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4275-F75F-4AEE-884B-3502059C176F}">
  <dimension ref="A1:K9"/>
  <sheetViews>
    <sheetView view="pageBreakPreview" zoomScale="60" zoomScaleNormal="100" workbookViewId="0">
      <selection activeCell="D20" sqref="D20"/>
    </sheetView>
  </sheetViews>
  <sheetFormatPr defaultRowHeight="15" x14ac:dyDescent="0.25"/>
  <cols>
    <col min="2" max="2" width="73.7109375" customWidth="1"/>
    <col min="3" max="3" width="24.28515625" customWidth="1"/>
    <col min="4" max="4" width="14.5703125" customWidth="1"/>
    <col min="5" max="5" width="19.42578125" customWidth="1"/>
  </cols>
  <sheetData>
    <row r="1" spans="1:11" ht="18" x14ac:dyDescent="0.25">
      <c r="A1" s="79"/>
      <c r="B1" s="79"/>
      <c r="C1" s="79"/>
      <c r="D1" s="79"/>
      <c r="E1" s="79"/>
    </row>
    <row r="2" spans="1:11" ht="15.75" x14ac:dyDescent="0.2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8" x14ac:dyDescent="0.25">
      <c r="A3" s="1"/>
      <c r="B3" s="1"/>
      <c r="C3" s="1"/>
      <c r="D3" s="1"/>
      <c r="E3" s="1"/>
      <c r="F3" s="1"/>
      <c r="G3" s="1"/>
      <c r="H3" s="1"/>
      <c r="I3" s="90"/>
      <c r="J3" s="90"/>
      <c r="K3" s="90"/>
    </row>
    <row r="4" spans="1:11" ht="15.75" x14ac:dyDescent="0.25">
      <c r="A4" s="111" t="s">
        <v>100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5.75" x14ac:dyDescent="0.25">
      <c r="A5" s="111" t="s">
        <v>106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</row>
    <row r="6" spans="1:11" ht="18" x14ac:dyDescent="0.25">
      <c r="A6" s="79"/>
      <c r="B6" s="79"/>
      <c r="C6" s="79"/>
      <c r="D6" s="79"/>
      <c r="E6" s="79"/>
    </row>
    <row r="7" spans="1:11" ht="25.5" x14ac:dyDescent="0.25">
      <c r="A7" s="88"/>
      <c r="B7" s="88" t="s">
        <v>28</v>
      </c>
      <c r="C7" s="33" t="s">
        <v>95</v>
      </c>
      <c r="D7" s="89" t="s">
        <v>71</v>
      </c>
      <c r="E7" s="89" t="s">
        <v>96</v>
      </c>
    </row>
    <row r="8" spans="1:11" ht="15.75" customHeight="1" x14ac:dyDescent="0.25">
      <c r="A8" s="12">
        <v>8</v>
      </c>
      <c r="B8" s="80" t="s">
        <v>101</v>
      </c>
      <c r="C8" s="81">
        <v>0</v>
      </c>
      <c r="D8" s="81">
        <v>0</v>
      </c>
      <c r="E8" s="81">
        <v>0</v>
      </c>
    </row>
    <row r="9" spans="1:11" ht="15.75" customHeight="1" x14ac:dyDescent="0.25">
      <c r="A9" s="87">
        <v>5</v>
      </c>
      <c r="B9" s="82" t="s">
        <v>102</v>
      </c>
      <c r="C9" s="74">
        <v>0</v>
      </c>
      <c r="D9" s="74">
        <v>0</v>
      </c>
      <c r="E9" s="74">
        <v>0</v>
      </c>
    </row>
  </sheetData>
  <mergeCells count="3">
    <mergeCell ref="A2:K2"/>
    <mergeCell ref="A4:K4"/>
    <mergeCell ref="A5:K5"/>
  </mergeCells>
  <pageMargins left="0.7" right="0.7" top="0.75" bottom="0.75" header="0.3" footer="0.3"/>
  <pageSetup paperSize="9" scale="87" orientation="landscape" verticalDpi="0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82A9-E276-4AFC-91C7-EECE4554EC59}">
  <dimension ref="B1:E8"/>
  <sheetViews>
    <sheetView view="pageBreakPreview" zoomScale="60" zoomScaleNormal="100" workbookViewId="0">
      <selection activeCell="E22" sqref="E22"/>
    </sheetView>
  </sheetViews>
  <sheetFormatPr defaultColWidth="9"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79"/>
      <c r="C1" s="79"/>
      <c r="D1" s="79"/>
      <c r="E1" s="79"/>
    </row>
    <row r="2" spans="2:5" ht="15.75" x14ac:dyDescent="0.25">
      <c r="B2" s="117" t="s">
        <v>105</v>
      </c>
      <c r="C2" s="117"/>
      <c r="D2" s="117"/>
      <c r="E2" s="117"/>
    </row>
    <row r="3" spans="2:5" ht="18" x14ac:dyDescent="0.25">
      <c r="B3" s="79"/>
      <c r="C3" s="79"/>
      <c r="D3" s="79"/>
      <c r="E3" s="79"/>
    </row>
    <row r="4" spans="2:5" x14ac:dyDescent="0.25">
      <c r="B4" s="84" t="s">
        <v>28</v>
      </c>
      <c r="C4" s="85" t="s">
        <v>95</v>
      </c>
      <c r="D4" s="86" t="s">
        <v>71</v>
      </c>
      <c r="E4" s="86" t="s">
        <v>96</v>
      </c>
    </row>
    <row r="5" spans="2:5" x14ac:dyDescent="0.25">
      <c r="B5" s="80" t="s">
        <v>103</v>
      </c>
      <c r="C5" s="81">
        <v>0</v>
      </c>
      <c r="D5" s="81">
        <v>0</v>
      </c>
      <c r="E5" s="81">
        <v>0</v>
      </c>
    </row>
    <row r="6" spans="2:5" x14ac:dyDescent="0.25">
      <c r="B6" s="80" t="s">
        <v>104</v>
      </c>
      <c r="C6" s="74">
        <v>0</v>
      </c>
      <c r="D6" s="74">
        <v>0</v>
      </c>
      <c r="E6" s="74">
        <v>0</v>
      </c>
    </row>
    <row r="8" spans="2:5" x14ac:dyDescent="0.25">
      <c r="B8" s="83"/>
      <c r="C8" s="83"/>
      <c r="D8" s="83"/>
      <c r="E8" s="83"/>
    </row>
  </sheetData>
  <mergeCells count="1">
    <mergeCell ref="B2:E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zoomScaleNormal="100" zoomScaleSheetLayoutView="100" zoomScalePageLayoutView="110" workbookViewId="0">
      <selection activeCell="F41" sqref="F4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9.42578125" customWidth="1"/>
    <col min="4" max="4" width="63.7109375" customWidth="1"/>
    <col min="5" max="7" width="22.7109375" customWidth="1"/>
  </cols>
  <sheetData>
    <row r="1" spans="1:7" ht="78.75" customHeight="1" x14ac:dyDescent="0.25">
      <c r="A1" s="1"/>
      <c r="B1" s="1"/>
      <c r="C1" s="1"/>
      <c r="D1" s="1"/>
      <c r="E1" s="1"/>
      <c r="F1" s="2"/>
      <c r="G1" s="2"/>
    </row>
    <row r="2" spans="1:7" ht="18" customHeight="1" x14ac:dyDescent="0.25">
      <c r="A2" s="111" t="s">
        <v>44</v>
      </c>
      <c r="B2" s="115"/>
      <c r="C2" s="115"/>
      <c r="D2" s="115"/>
      <c r="E2" s="115"/>
      <c r="F2" s="115"/>
      <c r="G2" s="115"/>
    </row>
    <row r="3" spans="1:7" ht="18" x14ac:dyDescent="0.25">
      <c r="A3" s="1"/>
      <c r="B3" s="1"/>
      <c r="C3" s="1"/>
      <c r="D3" s="1"/>
      <c r="E3" s="1"/>
      <c r="F3" s="2"/>
      <c r="G3" s="2"/>
    </row>
    <row r="4" spans="1:7" ht="25.5" customHeight="1" x14ac:dyDescent="0.25">
      <c r="A4" s="125" t="s">
        <v>45</v>
      </c>
      <c r="B4" s="126"/>
      <c r="C4" s="126"/>
      <c r="D4" s="10" t="s">
        <v>41</v>
      </c>
      <c r="E4" s="10" t="s">
        <v>95</v>
      </c>
      <c r="F4" s="62" t="s">
        <v>71</v>
      </c>
      <c r="G4" s="62" t="s">
        <v>96</v>
      </c>
    </row>
    <row r="5" spans="1:7" ht="15" customHeight="1" x14ac:dyDescent="0.25">
      <c r="A5" s="127" t="s">
        <v>97</v>
      </c>
      <c r="B5" s="127"/>
      <c r="C5" s="127"/>
      <c r="D5" s="76" t="s">
        <v>98</v>
      </c>
      <c r="E5" s="57">
        <f>SUM(E6)</f>
        <v>966623</v>
      </c>
      <c r="F5" s="55">
        <f t="shared" ref="F5:G8" si="0">F6</f>
        <v>397533</v>
      </c>
      <c r="G5" s="55">
        <f t="shared" si="0"/>
        <v>1364156</v>
      </c>
    </row>
    <row r="6" spans="1:7" ht="15" customHeight="1" x14ac:dyDescent="0.25">
      <c r="A6" s="128" t="s">
        <v>99</v>
      </c>
      <c r="B6" s="128"/>
      <c r="C6" s="128"/>
      <c r="D6" s="76" t="s">
        <v>52</v>
      </c>
      <c r="E6" s="57">
        <v>966623</v>
      </c>
      <c r="F6" s="55">
        <f>F8</f>
        <v>397533</v>
      </c>
      <c r="G6" s="55">
        <f>G8</f>
        <v>1364156</v>
      </c>
    </row>
    <row r="7" spans="1:7" ht="15" customHeight="1" x14ac:dyDescent="0.25">
      <c r="A7" s="128">
        <v>26514</v>
      </c>
      <c r="B7" s="130"/>
      <c r="C7" s="130"/>
      <c r="D7" s="76" t="s">
        <v>87</v>
      </c>
      <c r="E7" s="57">
        <v>966623</v>
      </c>
      <c r="F7" s="55">
        <f t="shared" ref="F7:G7" si="1">F8</f>
        <v>397533</v>
      </c>
      <c r="G7" s="55">
        <f t="shared" si="1"/>
        <v>1364156</v>
      </c>
    </row>
    <row r="8" spans="1:7" ht="15" customHeight="1" x14ac:dyDescent="0.25">
      <c r="A8" s="129" t="s">
        <v>47</v>
      </c>
      <c r="B8" s="129"/>
      <c r="C8" s="129"/>
      <c r="D8" s="76" t="s">
        <v>49</v>
      </c>
      <c r="E8" s="57">
        <v>966623</v>
      </c>
      <c r="F8" s="55">
        <f t="shared" si="0"/>
        <v>397533</v>
      </c>
      <c r="G8" s="55">
        <f t="shared" si="0"/>
        <v>1364156</v>
      </c>
    </row>
    <row r="9" spans="1:7" x14ac:dyDescent="0.25">
      <c r="A9" s="124" t="s">
        <v>46</v>
      </c>
      <c r="B9" s="124"/>
      <c r="C9" s="124"/>
      <c r="D9" s="76" t="s">
        <v>48</v>
      </c>
      <c r="E9" s="57">
        <v>966623</v>
      </c>
      <c r="F9" s="55">
        <f t="shared" ref="F9:G9" si="2">F10+F16+F20</f>
        <v>397533</v>
      </c>
      <c r="G9" s="55">
        <f t="shared" si="2"/>
        <v>1364156</v>
      </c>
    </row>
    <row r="10" spans="1:7" x14ac:dyDescent="0.25">
      <c r="A10" s="123" t="s">
        <v>89</v>
      </c>
      <c r="B10" s="123"/>
      <c r="C10" s="123"/>
      <c r="D10" s="50" t="s">
        <v>88</v>
      </c>
      <c r="E10" s="57">
        <v>616323</v>
      </c>
      <c r="F10" s="55">
        <f t="shared" ref="F10:G10" si="3">F11</f>
        <v>215180</v>
      </c>
      <c r="G10" s="55">
        <f t="shared" si="3"/>
        <v>831503</v>
      </c>
    </row>
    <row r="11" spans="1:7" x14ac:dyDescent="0.25">
      <c r="A11" s="121" t="s">
        <v>91</v>
      </c>
      <c r="B11" s="122"/>
      <c r="C11" s="122"/>
      <c r="D11" s="51" t="s">
        <v>90</v>
      </c>
      <c r="E11" s="6">
        <v>616323</v>
      </c>
      <c r="F11" s="70">
        <f t="shared" ref="F11:G11" si="4">F12</f>
        <v>215180</v>
      </c>
      <c r="G11" s="70">
        <f t="shared" si="4"/>
        <v>831503</v>
      </c>
    </row>
    <row r="12" spans="1:7" x14ac:dyDescent="0.25">
      <c r="A12" s="120" t="s">
        <v>54</v>
      </c>
      <c r="B12" s="120"/>
      <c r="C12" s="120"/>
      <c r="D12" s="77" t="s">
        <v>18</v>
      </c>
      <c r="E12" s="74">
        <f>E13+E14+E15</f>
        <v>616323</v>
      </c>
      <c r="F12" s="70">
        <f t="shared" ref="F12:G12" si="5">SUM(F13:F15)</f>
        <v>215180</v>
      </c>
      <c r="G12" s="70">
        <f t="shared" si="5"/>
        <v>831503</v>
      </c>
    </row>
    <row r="13" spans="1:7" x14ac:dyDescent="0.25">
      <c r="A13" s="118" t="s">
        <v>55</v>
      </c>
      <c r="B13" s="118"/>
      <c r="C13" s="118"/>
      <c r="D13" s="78" t="s">
        <v>19</v>
      </c>
      <c r="E13" s="73">
        <v>542273</v>
      </c>
      <c r="F13" s="63">
        <v>208015</v>
      </c>
      <c r="G13" s="65">
        <f>E13+F13</f>
        <v>750288</v>
      </c>
    </row>
    <row r="14" spans="1:7" x14ac:dyDescent="0.25">
      <c r="A14" s="118" t="s">
        <v>56</v>
      </c>
      <c r="B14" s="118"/>
      <c r="C14" s="118"/>
      <c r="D14" s="78" t="s">
        <v>20</v>
      </c>
      <c r="E14" s="73">
        <v>73550</v>
      </c>
      <c r="F14" s="63">
        <v>7165</v>
      </c>
      <c r="G14" s="65">
        <f t="shared" ref="G14:G15" si="6">E14+F14</f>
        <v>80715</v>
      </c>
    </row>
    <row r="15" spans="1:7" x14ac:dyDescent="0.25">
      <c r="A15" s="118" t="s">
        <v>57</v>
      </c>
      <c r="B15" s="118"/>
      <c r="C15" s="118"/>
      <c r="D15" s="78" t="s">
        <v>37</v>
      </c>
      <c r="E15" s="73">
        <v>500</v>
      </c>
      <c r="F15" s="63">
        <v>0</v>
      </c>
      <c r="G15" s="65">
        <f t="shared" si="6"/>
        <v>500</v>
      </c>
    </row>
    <row r="16" spans="1:7" x14ac:dyDescent="0.25">
      <c r="A16" s="123" t="s">
        <v>92</v>
      </c>
      <c r="B16" s="123"/>
      <c r="C16" s="123"/>
      <c r="D16" s="50" t="s">
        <v>48</v>
      </c>
      <c r="E16" s="57">
        <v>12000</v>
      </c>
      <c r="F16" s="55">
        <f t="shared" ref="F16:G16" si="7">F17</f>
        <v>0</v>
      </c>
      <c r="G16" s="55">
        <f t="shared" si="7"/>
        <v>12000</v>
      </c>
    </row>
    <row r="17" spans="1:7" x14ac:dyDescent="0.25">
      <c r="A17" s="121" t="s">
        <v>91</v>
      </c>
      <c r="B17" s="122"/>
      <c r="C17" s="122"/>
      <c r="D17" s="51" t="s">
        <v>90</v>
      </c>
      <c r="E17" s="6">
        <v>12000</v>
      </c>
      <c r="F17" s="70">
        <f t="shared" ref="F17" si="8">F18</f>
        <v>0</v>
      </c>
      <c r="G17" s="70">
        <f t="shared" ref="G17" si="9">G18</f>
        <v>12000</v>
      </c>
    </row>
    <row r="18" spans="1:7" x14ac:dyDescent="0.25">
      <c r="A18" s="120" t="s">
        <v>54</v>
      </c>
      <c r="B18" s="120"/>
      <c r="C18" s="120"/>
      <c r="D18" s="77" t="s">
        <v>18</v>
      </c>
      <c r="E18" s="74">
        <v>12000</v>
      </c>
      <c r="F18" s="70">
        <f>SUM(F19:F19)</f>
        <v>0</v>
      </c>
      <c r="G18" s="75">
        <f>SUM(G19:G19)</f>
        <v>12000</v>
      </c>
    </row>
    <row r="19" spans="1:7" x14ac:dyDescent="0.25">
      <c r="A19" s="118" t="s">
        <v>56</v>
      </c>
      <c r="B19" s="118"/>
      <c r="C19" s="118"/>
      <c r="D19" s="78" t="s">
        <v>20</v>
      </c>
      <c r="E19" s="73">
        <v>12000</v>
      </c>
      <c r="F19" s="63">
        <v>0</v>
      </c>
      <c r="G19" s="65">
        <f t="shared" ref="G19" si="10">E19+F19</f>
        <v>12000</v>
      </c>
    </row>
    <row r="20" spans="1:7" x14ac:dyDescent="0.25">
      <c r="A20" s="123" t="s">
        <v>50</v>
      </c>
      <c r="B20" s="123"/>
      <c r="C20" s="123"/>
      <c r="D20" s="76" t="s">
        <v>51</v>
      </c>
      <c r="E20" s="57">
        <f>E21+E27+E35+E41+E44</f>
        <v>382300</v>
      </c>
      <c r="F20" s="55">
        <f t="shared" ref="F20:G20" si="11">F21+F27+F35+F41+F44</f>
        <v>182353</v>
      </c>
      <c r="G20" s="55">
        <f t="shared" si="11"/>
        <v>520653</v>
      </c>
    </row>
    <row r="21" spans="1:7" x14ac:dyDescent="0.25">
      <c r="A21" s="119" t="s">
        <v>53</v>
      </c>
      <c r="B21" s="119"/>
      <c r="C21" s="119"/>
      <c r="D21" s="77" t="s">
        <v>16</v>
      </c>
      <c r="E21" s="74">
        <v>103300</v>
      </c>
      <c r="F21" s="70">
        <f t="shared" ref="F21:G21" si="12">F22+F25</f>
        <v>23130</v>
      </c>
      <c r="G21" s="70">
        <f t="shared" si="12"/>
        <v>126430</v>
      </c>
    </row>
    <row r="22" spans="1:7" x14ac:dyDescent="0.25">
      <c r="A22" s="120" t="s">
        <v>54</v>
      </c>
      <c r="B22" s="120"/>
      <c r="C22" s="120"/>
      <c r="D22" s="77" t="s">
        <v>18</v>
      </c>
      <c r="E22" s="74">
        <v>103300</v>
      </c>
      <c r="F22" s="70">
        <f t="shared" ref="F22:G22" si="13">F23+F24</f>
        <v>31396</v>
      </c>
      <c r="G22" s="70">
        <f t="shared" si="13"/>
        <v>113696</v>
      </c>
    </row>
    <row r="23" spans="1:7" ht="15" customHeight="1" x14ac:dyDescent="0.25">
      <c r="A23" s="118" t="s">
        <v>55</v>
      </c>
      <c r="B23" s="118"/>
      <c r="C23" s="118"/>
      <c r="D23" s="78" t="s">
        <v>19</v>
      </c>
      <c r="E23" s="73">
        <v>49600</v>
      </c>
      <c r="F23" s="63">
        <v>18376</v>
      </c>
      <c r="G23" s="65">
        <f>E23+F23</f>
        <v>67976</v>
      </c>
    </row>
    <row r="24" spans="1:7" ht="15" customHeight="1" x14ac:dyDescent="0.25">
      <c r="A24" s="118" t="s">
        <v>56</v>
      </c>
      <c r="B24" s="118"/>
      <c r="C24" s="118"/>
      <c r="D24" s="78" t="s">
        <v>20</v>
      </c>
      <c r="E24" s="73">
        <v>32700</v>
      </c>
      <c r="F24" s="63">
        <v>13020</v>
      </c>
      <c r="G24" s="65">
        <f>E24+F24</f>
        <v>45720</v>
      </c>
    </row>
    <row r="25" spans="1:7" x14ac:dyDescent="0.25">
      <c r="A25" s="120" t="s">
        <v>58</v>
      </c>
      <c r="B25" s="120"/>
      <c r="C25" s="120"/>
      <c r="D25" s="77" t="s">
        <v>22</v>
      </c>
      <c r="E25" s="74">
        <v>21000</v>
      </c>
      <c r="F25" s="70">
        <f t="shared" ref="F25:G25" si="14">F26</f>
        <v>-8266</v>
      </c>
      <c r="G25" s="70">
        <f t="shared" si="14"/>
        <v>12734</v>
      </c>
    </row>
    <row r="26" spans="1:7" x14ac:dyDescent="0.25">
      <c r="A26" s="118" t="s">
        <v>59</v>
      </c>
      <c r="B26" s="118"/>
      <c r="C26" s="118"/>
      <c r="D26" s="78" t="s">
        <v>42</v>
      </c>
      <c r="E26" s="73">
        <v>21000</v>
      </c>
      <c r="F26" s="63">
        <v>-8266</v>
      </c>
      <c r="G26" s="65">
        <f>E26+F26</f>
        <v>12734</v>
      </c>
    </row>
    <row r="27" spans="1:7" x14ac:dyDescent="0.25">
      <c r="A27" s="119" t="s">
        <v>61</v>
      </c>
      <c r="B27" s="119"/>
      <c r="C27" s="119"/>
      <c r="D27" s="77" t="s">
        <v>21</v>
      </c>
      <c r="E27" s="74">
        <v>144300</v>
      </c>
      <c r="F27" s="70">
        <f t="shared" ref="F27:G27" si="15">F28+F33</f>
        <v>59865</v>
      </c>
      <c r="G27" s="70">
        <f t="shared" si="15"/>
        <v>204165</v>
      </c>
    </row>
    <row r="28" spans="1:7" x14ac:dyDescent="0.25">
      <c r="A28" s="120" t="s">
        <v>54</v>
      </c>
      <c r="B28" s="120"/>
      <c r="C28" s="120"/>
      <c r="D28" s="77" t="s">
        <v>18</v>
      </c>
      <c r="E28" s="74">
        <f>E29+E30+E31+E32+E34</f>
        <v>144300</v>
      </c>
      <c r="F28" s="70">
        <f>F29+F30+F31+F32</f>
        <v>67968</v>
      </c>
      <c r="G28" s="70">
        <f>G29+G30+G31+G32</f>
        <v>156568</v>
      </c>
    </row>
    <row r="29" spans="1:7" x14ac:dyDescent="0.25">
      <c r="A29" s="118" t="s">
        <v>55</v>
      </c>
      <c r="B29" s="118"/>
      <c r="C29" s="118"/>
      <c r="D29" s="78" t="s">
        <v>19</v>
      </c>
      <c r="E29" s="73">
        <v>0</v>
      </c>
      <c r="F29" s="63">
        <v>8455</v>
      </c>
      <c r="G29" s="65">
        <f>E29+F29</f>
        <v>8455</v>
      </c>
    </row>
    <row r="30" spans="1:7" x14ac:dyDescent="0.25">
      <c r="A30" s="118" t="s">
        <v>56</v>
      </c>
      <c r="B30" s="118"/>
      <c r="C30" s="118"/>
      <c r="D30" s="78" t="s">
        <v>20</v>
      </c>
      <c r="E30" s="73">
        <v>83600</v>
      </c>
      <c r="F30" s="63">
        <v>58682</v>
      </c>
      <c r="G30" s="65">
        <f>E30+F30</f>
        <v>142282</v>
      </c>
    </row>
    <row r="31" spans="1:7" x14ac:dyDescent="0.25">
      <c r="A31" s="118" t="s">
        <v>57</v>
      </c>
      <c r="B31" s="118"/>
      <c r="C31" s="118"/>
      <c r="D31" s="78" t="s">
        <v>37</v>
      </c>
      <c r="E31" s="73">
        <v>500</v>
      </c>
      <c r="F31" s="63">
        <v>831</v>
      </c>
      <c r="G31" s="65">
        <f t="shared" ref="G31:G32" si="16">E31+F31</f>
        <v>1331</v>
      </c>
    </row>
    <row r="32" spans="1:7" x14ac:dyDescent="0.25">
      <c r="A32" s="118" t="s">
        <v>62</v>
      </c>
      <c r="B32" s="118"/>
      <c r="C32" s="118"/>
      <c r="D32" s="78" t="s">
        <v>38</v>
      </c>
      <c r="E32" s="73">
        <v>4500</v>
      </c>
      <c r="F32" s="63">
        <v>0</v>
      </c>
      <c r="G32" s="65">
        <f t="shared" si="16"/>
        <v>4500</v>
      </c>
    </row>
    <row r="33" spans="1:7" x14ac:dyDescent="0.25">
      <c r="A33" s="120" t="s">
        <v>58</v>
      </c>
      <c r="B33" s="120"/>
      <c r="C33" s="120"/>
      <c r="D33" s="77" t="s">
        <v>22</v>
      </c>
      <c r="E33" s="74">
        <v>0</v>
      </c>
      <c r="F33" s="70">
        <f t="shared" ref="F33:G33" si="17">F34</f>
        <v>-8103</v>
      </c>
      <c r="G33" s="70">
        <f t="shared" si="17"/>
        <v>47597</v>
      </c>
    </row>
    <row r="34" spans="1:7" x14ac:dyDescent="0.25">
      <c r="A34" s="118" t="s">
        <v>59</v>
      </c>
      <c r="B34" s="118"/>
      <c r="C34" s="118"/>
      <c r="D34" s="78" t="s">
        <v>42</v>
      </c>
      <c r="E34" s="73">
        <v>55700</v>
      </c>
      <c r="F34" s="63">
        <v>-8103</v>
      </c>
      <c r="G34" s="65">
        <f>E34+F34</f>
        <v>47597</v>
      </c>
    </row>
    <row r="35" spans="1:7" x14ac:dyDescent="0.25">
      <c r="A35" s="119" t="s">
        <v>63</v>
      </c>
      <c r="B35" s="119"/>
      <c r="C35" s="119"/>
      <c r="D35" s="77" t="s">
        <v>36</v>
      </c>
      <c r="E35" s="74">
        <f>E36+E37+E38+E39+E40</f>
        <v>132000</v>
      </c>
      <c r="F35" s="70">
        <f t="shared" ref="F35:G35" si="18">F36+F38</f>
        <v>97190</v>
      </c>
      <c r="G35" s="70">
        <f t="shared" si="18"/>
        <v>185190</v>
      </c>
    </row>
    <row r="36" spans="1:7" x14ac:dyDescent="0.25">
      <c r="A36" s="120" t="s">
        <v>54</v>
      </c>
      <c r="B36" s="120"/>
      <c r="C36" s="120"/>
      <c r="D36" s="77" t="s">
        <v>18</v>
      </c>
      <c r="E36" s="74">
        <v>0</v>
      </c>
      <c r="F36" s="70">
        <f t="shared" ref="F36:G36" si="19">F37</f>
        <v>1412</v>
      </c>
      <c r="G36" s="70">
        <f t="shared" si="19"/>
        <v>45412</v>
      </c>
    </row>
    <row r="37" spans="1:7" x14ac:dyDescent="0.25">
      <c r="A37" s="118" t="s">
        <v>56</v>
      </c>
      <c r="B37" s="118"/>
      <c r="C37" s="118"/>
      <c r="D37" s="78" t="s">
        <v>20</v>
      </c>
      <c r="E37" s="73">
        <v>44000</v>
      </c>
      <c r="F37" s="63">
        <v>1412</v>
      </c>
      <c r="G37" s="65">
        <f>E37+F37</f>
        <v>45412</v>
      </c>
    </row>
    <row r="38" spans="1:7" ht="15" customHeight="1" x14ac:dyDescent="0.25">
      <c r="A38" s="120" t="s">
        <v>58</v>
      </c>
      <c r="B38" s="120"/>
      <c r="C38" s="120"/>
      <c r="D38" s="77" t="s">
        <v>22</v>
      </c>
      <c r="E38" s="74">
        <f>SUM(E39:E40)</f>
        <v>44000</v>
      </c>
      <c r="F38" s="70">
        <f t="shared" ref="F38:G38" si="20">F39+F40</f>
        <v>95778</v>
      </c>
      <c r="G38" s="70">
        <f t="shared" si="20"/>
        <v>139778</v>
      </c>
    </row>
    <row r="39" spans="1:7" ht="15" customHeight="1" x14ac:dyDescent="0.25">
      <c r="A39" s="118" t="s">
        <v>59</v>
      </c>
      <c r="B39" s="118"/>
      <c r="C39" s="118"/>
      <c r="D39" s="78" t="s">
        <v>42</v>
      </c>
      <c r="E39" s="73">
        <v>43000</v>
      </c>
      <c r="F39" s="63">
        <v>49950</v>
      </c>
      <c r="G39" s="65">
        <f>E39+F39</f>
        <v>92950</v>
      </c>
    </row>
    <row r="40" spans="1:7" ht="15" customHeight="1" x14ac:dyDescent="0.25">
      <c r="A40" s="118" t="s">
        <v>60</v>
      </c>
      <c r="B40" s="118"/>
      <c r="C40" s="118"/>
      <c r="D40" s="78" t="s">
        <v>43</v>
      </c>
      <c r="E40" s="73">
        <v>1000</v>
      </c>
      <c r="F40" s="63">
        <v>45828</v>
      </c>
      <c r="G40" s="65">
        <f>E40+F40</f>
        <v>46828</v>
      </c>
    </row>
    <row r="41" spans="1:7" x14ac:dyDescent="0.25">
      <c r="A41" s="119" t="s">
        <v>75</v>
      </c>
      <c r="B41" s="119"/>
      <c r="C41" s="119"/>
      <c r="D41" s="77" t="s">
        <v>72</v>
      </c>
      <c r="E41" s="74">
        <v>200</v>
      </c>
      <c r="F41" s="70">
        <f t="shared" ref="F41:G41" si="21">F42</f>
        <v>2168</v>
      </c>
      <c r="G41" s="70">
        <f t="shared" si="21"/>
        <v>2368</v>
      </c>
    </row>
    <row r="42" spans="1:7" x14ac:dyDescent="0.25">
      <c r="A42" s="120" t="s">
        <v>54</v>
      </c>
      <c r="B42" s="120"/>
      <c r="C42" s="120"/>
      <c r="D42" s="77" t="s">
        <v>18</v>
      </c>
      <c r="E42" s="74">
        <v>200</v>
      </c>
      <c r="F42" s="70">
        <f t="shared" ref="F42:G42" si="22">F43</f>
        <v>2168</v>
      </c>
      <c r="G42" s="70">
        <f t="shared" si="22"/>
        <v>2368</v>
      </c>
    </row>
    <row r="43" spans="1:7" x14ac:dyDescent="0.25">
      <c r="A43" s="118" t="s">
        <v>56</v>
      </c>
      <c r="B43" s="118"/>
      <c r="C43" s="118"/>
      <c r="D43" s="78" t="s">
        <v>20</v>
      </c>
      <c r="E43" s="73">
        <v>200</v>
      </c>
      <c r="F43" s="63">
        <v>2168</v>
      </c>
      <c r="G43" s="63">
        <f>E43+F43</f>
        <v>2368</v>
      </c>
    </row>
    <row r="44" spans="1:7" ht="25.5" x14ac:dyDescent="0.25">
      <c r="A44" s="119" t="s">
        <v>93</v>
      </c>
      <c r="B44" s="119"/>
      <c r="C44" s="119"/>
      <c r="D44" s="77" t="s">
        <v>94</v>
      </c>
      <c r="E44" s="74">
        <v>2500</v>
      </c>
      <c r="F44" s="70">
        <f t="shared" ref="F44:G45" si="23">F45</f>
        <v>0</v>
      </c>
      <c r="G44" s="75">
        <f t="shared" si="23"/>
        <v>2500</v>
      </c>
    </row>
    <row r="45" spans="1:7" x14ac:dyDescent="0.25">
      <c r="A45" s="120" t="s">
        <v>58</v>
      </c>
      <c r="B45" s="120"/>
      <c r="C45" s="120"/>
      <c r="D45" s="77" t="s">
        <v>22</v>
      </c>
      <c r="E45" s="74">
        <v>0</v>
      </c>
      <c r="F45" s="70">
        <f t="shared" si="23"/>
        <v>0</v>
      </c>
      <c r="G45" s="75">
        <f t="shared" si="23"/>
        <v>2500</v>
      </c>
    </row>
    <row r="46" spans="1:7" ht="15" customHeight="1" x14ac:dyDescent="0.25">
      <c r="A46" s="118" t="s">
        <v>59</v>
      </c>
      <c r="B46" s="118"/>
      <c r="C46" s="118"/>
      <c r="D46" s="78" t="s">
        <v>42</v>
      </c>
      <c r="E46" s="73">
        <v>2500</v>
      </c>
      <c r="F46" s="63">
        <v>0</v>
      </c>
      <c r="G46" s="65">
        <v>2500</v>
      </c>
    </row>
  </sheetData>
  <mergeCells count="44">
    <mergeCell ref="A15:C15"/>
    <mergeCell ref="A16:C16"/>
    <mergeCell ref="A10:C10"/>
    <mergeCell ref="A11:C11"/>
    <mergeCell ref="A12:C12"/>
    <mergeCell ref="A13:C13"/>
    <mergeCell ref="A14:C14"/>
    <mergeCell ref="A9:C9"/>
    <mergeCell ref="A2:G2"/>
    <mergeCell ref="A4:C4"/>
    <mergeCell ref="A5:C5"/>
    <mergeCell ref="A6:C6"/>
    <mergeCell ref="A8:C8"/>
    <mergeCell ref="A7:C7"/>
    <mergeCell ref="A17:C17"/>
    <mergeCell ref="A18:C18"/>
    <mergeCell ref="A46:C46"/>
    <mergeCell ref="A38:C38"/>
    <mergeCell ref="A30:C30"/>
    <mergeCell ref="A31:C31"/>
    <mergeCell ref="A26:C26"/>
    <mergeCell ref="A20:C20"/>
    <mergeCell ref="A21:C21"/>
    <mergeCell ref="A23:C23"/>
    <mergeCell ref="A24:C24"/>
    <mergeCell ref="A37:C37"/>
    <mergeCell ref="A22:C22"/>
    <mergeCell ref="A25:C25"/>
    <mergeCell ref="A28:C28"/>
    <mergeCell ref="A34:C34"/>
    <mergeCell ref="A19:C19"/>
    <mergeCell ref="A40:C40"/>
    <mergeCell ref="A44:C44"/>
    <mergeCell ref="A45:C45"/>
    <mergeCell ref="A39:C39"/>
    <mergeCell ref="A41:C41"/>
    <mergeCell ref="A42:C42"/>
    <mergeCell ref="A43:C43"/>
    <mergeCell ref="A33:C33"/>
    <mergeCell ref="A36:C36"/>
    <mergeCell ref="A35:C35"/>
    <mergeCell ref="A32:C32"/>
    <mergeCell ref="A29:C29"/>
    <mergeCell ref="A27:C27"/>
  </mergeCells>
  <phoneticPr fontId="20" type="noConversion"/>
  <printOptions horizontalCentered="1"/>
  <pageMargins left="0.11811023622047245" right="0.11811023622047245" top="0.74803149606299213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financiranja prema izvori</vt:lpstr>
      <vt:lpstr>POSEBNI DIO</vt:lpstr>
      <vt:lpstr>' Račun prihoda i rashoda'!Podrucje_ispisa</vt:lpstr>
      <vt:lpstr>'POSEBNI DIO'!Podrucje_ispisa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Mirijana Labaš</dc:creator>
  <cp:lastModifiedBy>Park Prirode Papuk</cp:lastModifiedBy>
  <cp:lastPrinted>2024-08-29T07:45:20Z</cp:lastPrinted>
  <dcterms:created xsi:type="dcterms:W3CDTF">2022-09-20T05:49:01Z</dcterms:created>
  <dcterms:modified xsi:type="dcterms:W3CDTF">2024-10-30T10:22:14Z</dcterms:modified>
</cp:coreProperties>
</file>